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120" yWindow="-120" windowWidth="20730" windowHeight="11160"/>
  </bookViews>
  <sheets>
    <sheet name="説明書" sheetId="4" r:id="rId1"/>
    <sheet name="入力シート" sheetId="1" r:id="rId2"/>
    <sheet name="エコ診断（1年分）" sheetId="8" r:id="rId3"/>
    <sheet name="データシート" sheetId="10" r:id="rId4"/>
  </sheets>
  <definedNames>
    <definedName name="_xlnm.Print_Area" localSheetId="2">'エコ診断（1年分）'!$A$1:$AB$32</definedName>
    <definedName name="_xlnm.Print_Area" localSheetId="0">説明書!$B$2:$K$46</definedName>
    <definedName name="_xlnm.Print_Area" localSheetId="1">入力シート!$A$1:$U$68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3" i="10" l="1"/>
  <c r="P31" i="1" l="1"/>
  <c r="O31" i="1"/>
  <c r="N31" i="1"/>
  <c r="M31" i="1"/>
  <c r="L31" i="1"/>
  <c r="K31" i="1"/>
  <c r="J31" i="1"/>
  <c r="I31" i="1"/>
  <c r="H31" i="1"/>
  <c r="G31" i="1"/>
  <c r="F31" i="1"/>
  <c r="E31" i="1"/>
  <c r="P30" i="1"/>
  <c r="O30" i="1"/>
  <c r="N30" i="1"/>
  <c r="M30" i="1"/>
  <c r="L30" i="1"/>
  <c r="K30" i="1"/>
  <c r="J30" i="1"/>
  <c r="I30" i="1"/>
  <c r="H30" i="1"/>
  <c r="G30" i="1"/>
  <c r="F30" i="1"/>
  <c r="E30" i="1"/>
  <c r="P29" i="1"/>
  <c r="O29" i="1"/>
  <c r="N29" i="1"/>
  <c r="M29" i="1"/>
  <c r="L29" i="1"/>
  <c r="K29" i="1"/>
  <c r="J29" i="1"/>
  <c r="I29" i="1"/>
  <c r="H29" i="1"/>
  <c r="G29" i="1"/>
  <c r="F29" i="1"/>
  <c r="E29" i="1"/>
  <c r="P28" i="1"/>
  <c r="O28" i="1"/>
  <c r="N28" i="1"/>
  <c r="M28" i="1"/>
  <c r="L28" i="1"/>
  <c r="K28" i="1"/>
  <c r="J28" i="1"/>
  <c r="I28" i="1"/>
  <c r="H28" i="1"/>
  <c r="G28" i="1"/>
  <c r="F28" i="1"/>
  <c r="E28" i="1"/>
  <c r="P27" i="1"/>
  <c r="O27" i="1"/>
  <c r="N27" i="1"/>
  <c r="M27" i="1"/>
  <c r="L27" i="1"/>
  <c r="K27" i="1"/>
  <c r="J27" i="1"/>
  <c r="H27" i="1"/>
  <c r="I27" i="1"/>
  <c r="G27" i="1"/>
  <c r="F27" i="1"/>
  <c r="E27" i="1"/>
  <c r="B72" i="10"/>
  <c r="C82" i="10"/>
  <c r="T3" i="8"/>
  <c r="F66" i="1" l="1"/>
  <c r="G66" i="1"/>
  <c r="H66" i="1"/>
  <c r="I66" i="1"/>
  <c r="J66" i="1"/>
  <c r="K66" i="1"/>
  <c r="L66" i="1"/>
  <c r="M66" i="1"/>
  <c r="N66" i="1"/>
  <c r="O66" i="1"/>
  <c r="P66" i="1"/>
  <c r="E66" i="1"/>
  <c r="F65" i="1"/>
  <c r="G65" i="1"/>
  <c r="H65" i="1"/>
  <c r="I65" i="1"/>
  <c r="J65" i="1"/>
  <c r="K65" i="1"/>
  <c r="L65" i="1"/>
  <c r="M65" i="1"/>
  <c r="N65" i="1"/>
  <c r="O65" i="1"/>
  <c r="P65" i="1"/>
  <c r="E65" i="1"/>
  <c r="F64" i="1"/>
  <c r="G64" i="1"/>
  <c r="H64" i="1"/>
  <c r="I64" i="1"/>
  <c r="J64" i="1"/>
  <c r="K64" i="1"/>
  <c r="L64" i="1"/>
  <c r="M64" i="1"/>
  <c r="N64" i="1"/>
  <c r="O64" i="1"/>
  <c r="P64" i="1"/>
  <c r="E64" i="1"/>
  <c r="F63" i="1"/>
  <c r="G63" i="1"/>
  <c r="H63" i="1"/>
  <c r="I63" i="1"/>
  <c r="J63" i="1"/>
  <c r="K63" i="1"/>
  <c r="L63" i="1"/>
  <c r="M63" i="1"/>
  <c r="N63" i="1"/>
  <c r="O63" i="1"/>
  <c r="P63" i="1"/>
  <c r="E63" i="1"/>
  <c r="F62" i="1"/>
  <c r="G62" i="1"/>
  <c r="H62" i="1"/>
  <c r="I62" i="1"/>
  <c r="J62" i="1"/>
  <c r="K62" i="1"/>
  <c r="L62" i="1"/>
  <c r="M62" i="1"/>
  <c r="N62" i="1"/>
  <c r="O62" i="1"/>
  <c r="P62" i="1"/>
  <c r="E62" i="1"/>
  <c r="S41" i="1" l="1"/>
  <c r="S42" i="1"/>
  <c r="S43" i="1"/>
  <c r="S44" i="1"/>
  <c r="S45" i="1"/>
  <c r="S46" i="1"/>
  <c r="L58" i="10" l="1"/>
  <c r="H16" i="10" l="1"/>
  <c r="H15" i="10"/>
  <c r="L60" i="10"/>
  <c r="Q27" i="1" l="1"/>
  <c r="X2" i="8"/>
  <c r="W3" i="8"/>
  <c r="C6" i="4"/>
  <c r="T2" i="8"/>
  <c r="C7" i="4" l="1"/>
  <c r="L59" i="10" l="1"/>
  <c r="L61" i="10"/>
  <c r="F29" i="8" s="1"/>
  <c r="L62" i="10"/>
  <c r="L63" i="10"/>
  <c r="L64" i="10"/>
  <c r="L57" i="10"/>
  <c r="F5" i="1" l="1"/>
  <c r="C3" i="10" l="1"/>
  <c r="F40" i="1"/>
  <c r="D26" i="10" s="1"/>
  <c r="E40" i="1"/>
  <c r="C26" i="10" s="1"/>
  <c r="E15" i="1"/>
  <c r="E26" i="1" s="1"/>
  <c r="D3" i="10" l="1"/>
  <c r="E50" i="1"/>
  <c r="E61" i="1" s="1"/>
  <c r="G5" i="1"/>
  <c r="F15" i="1"/>
  <c r="F26" i="1" s="1"/>
  <c r="F50" i="1"/>
  <c r="F61" i="1" s="1"/>
  <c r="G40" i="1" l="1"/>
  <c r="E26" i="10" s="1"/>
  <c r="E3" i="10"/>
  <c r="H5" i="1"/>
  <c r="F3" i="10" s="1"/>
  <c r="G15" i="1"/>
  <c r="G26" i="1" s="1"/>
  <c r="G50" i="1"/>
  <c r="G61" i="1" s="1"/>
  <c r="C24" i="8" l="1"/>
  <c r="H15" i="1"/>
  <c r="H26" i="1" s="1"/>
  <c r="I5" i="1"/>
  <c r="G3" i="10" s="1"/>
  <c r="H40" i="1"/>
  <c r="F26" i="10" s="1"/>
  <c r="J5" i="1" l="1"/>
  <c r="H3" i="10" s="1"/>
  <c r="C25" i="8" s="1"/>
  <c r="I15" i="1"/>
  <c r="I26" i="1" s="1"/>
  <c r="I40" i="1"/>
  <c r="G26" i="10" s="1"/>
  <c r="H50" i="1"/>
  <c r="H61" i="1" s="1"/>
  <c r="C87" i="10"/>
  <c r="P1" i="10"/>
  <c r="C43" i="10"/>
  <c r="D43" i="10"/>
  <c r="E43" i="10"/>
  <c r="F43" i="10"/>
  <c r="G43" i="10"/>
  <c r="H43" i="10"/>
  <c r="I43" i="10"/>
  <c r="J43" i="10"/>
  <c r="K43" i="10"/>
  <c r="L43" i="10"/>
  <c r="M43" i="10"/>
  <c r="N43" i="10"/>
  <c r="D42" i="10"/>
  <c r="E42" i="10"/>
  <c r="F42" i="10"/>
  <c r="G42" i="10"/>
  <c r="H42" i="10"/>
  <c r="I42" i="10"/>
  <c r="J42" i="10"/>
  <c r="K42" i="10"/>
  <c r="L42" i="10"/>
  <c r="M42" i="10"/>
  <c r="N42" i="10"/>
  <c r="C42" i="10"/>
  <c r="C35" i="10"/>
  <c r="D35" i="10"/>
  <c r="E35" i="10"/>
  <c r="F35" i="10"/>
  <c r="G35" i="10"/>
  <c r="H35" i="10"/>
  <c r="I35" i="10"/>
  <c r="J35" i="10"/>
  <c r="K35" i="10"/>
  <c r="L35" i="10"/>
  <c r="M35" i="10"/>
  <c r="N35" i="10"/>
  <c r="C36" i="10"/>
  <c r="D36" i="10"/>
  <c r="E36" i="10"/>
  <c r="F36" i="10"/>
  <c r="G36" i="10"/>
  <c r="H36" i="10"/>
  <c r="I36" i="10"/>
  <c r="J36" i="10"/>
  <c r="K36" i="10"/>
  <c r="L36" i="10"/>
  <c r="M36" i="10"/>
  <c r="N36" i="10"/>
  <c r="C37" i="10"/>
  <c r="D37" i="10"/>
  <c r="E37" i="10"/>
  <c r="F37" i="10"/>
  <c r="G37" i="10"/>
  <c r="H37" i="10"/>
  <c r="I37" i="10"/>
  <c r="J37" i="10"/>
  <c r="K37" i="10"/>
  <c r="L37" i="10"/>
  <c r="M37" i="10"/>
  <c r="N37" i="10"/>
  <c r="C38" i="10"/>
  <c r="D38" i="10"/>
  <c r="E38" i="10"/>
  <c r="F38" i="10"/>
  <c r="G38" i="10"/>
  <c r="H38" i="10"/>
  <c r="I38" i="10"/>
  <c r="J38" i="10"/>
  <c r="K38" i="10"/>
  <c r="L38" i="10"/>
  <c r="M38" i="10"/>
  <c r="N38" i="10"/>
  <c r="C39" i="10"/>
  <c r="D39" i="10"/>
  <c r="E39" i="10"/>
  <c r="F39" i="10"/>
  <c r="G39" i="10"/>
  <c r="H39" i="10"/>
  <c r="I39" i="10"/>
  <c r="J39" i="10"/>
  <c r="K39" i="10"/>
  <c r="L39" i="10"/>
  <c r="M39" i="10"/>
  <c r="N39" i="10"/>
  <c r="C40" i="10"/>
  <c r="D40" i="10"/>
  <c r="E40" i="10"/>
  <c r="F40" i="10"/>
  <c r="G40" i="10"/>
  <c r="H40" i="10"/>
  <c r="I40" i="10"/>
  <c r="J40" i="10"/>
  <c r="K40" i="10"/>
  <c r="L40" i="10"/>
  <c r="M40" i="10"/>
  <c r="N40" i="10"/>
  <c r="D34" i="10"/>
  <c r="E34" i="10"/>
  <c r="F34" i="10"/>
  <c r="G34" i="10"/>
  <c r="H34" i="10"/>
  <c r="I34" i="10"/>
  <c r="J34" i="10"/>
  <c r="K34" i="10"/>
  <c r="L34" i="10"/>
  <c r="M34" i="10"/>
  <c r="N34" i="10"/>
  <c r="C34" i="10"/>
  <c r="C28" i="10"/>
  <c r="D28" i="10"/>
  <c r="E28" i="10"/>
  <c r="F28" i="10"/>
  <c r="G28" i="10"/>
  <c r="H28" i="10"/>
  <c r="I28" i="10"/>
  <c r="J28" i="10"/>
  <c r="K28" i="10"/>
  <c r="L28" i="10"/>
  <c r="M28" i="10"/>
  <c r="N28" i="10"/>
  <c r="C29" i="10"/>
  <c r="D29" i="10"/>
  <c r="E29" i="10"/>
  <c r="F29" i="10"/>
  <c r="G29" i="10"/>
  <c r="H29" i="10"/>
  <c r="I29" i="10"/>
  <c r="J29" i="10"/>
  <c r="K29" i="10"/>
  <c r="L29" i="10"/>
  <c r="M29" i="10"/>
  <c r="N29" i="10"/>
  <c r="C30" i="10"/>
  <c r="D30" i="10"/>
  <c r="E30" i="10"/>
  <c r="F30" i="10"/>
  <c r="G30" i="10"/>
  <c r="H30" i="10"/>
  <c r="I30" i="10"/>
  <c r="J30" i="10"/>
  <c r="K30" i="10"/>
  <c r="L30" i="10"/>
  <c r="M30" i="10"/>
  <c r="N30" i="10"/>
  <c r="C31" i="10"/>
  <c r="D31" i="10"/>
  <c r="E31" i="10"/>
  <c r="F31" i="10"/>
  <c r="G31" i="10"/>
  <c r="H31" i="10"/>
  <c r="I31" i="10"/>
  <c r="J31" i="10"/>
  <c r="K31" i="10"/>
  <c r="L31" i="10"/>
  <c r="M31" i="10"/>
  <c r="N31" i="10"/>
  <c r="C32" i="10"/>
  <c r="D32" i="10"/>
  <c r="E32" i="10"/>
  <c r="F32" i="10"/>
  <c r="G32" i="10"/>
  <c r="H32" i="10"/>
  <c r="I32" i="10"/>
  <c r="J32" i="10"/>
  <c r="K32" i="10"/>
  <c r="L32" i="10"/>
  <c r="M32" i="10"/>
  <c r="N32" i="10"/>
  <c r="C33" i="10"/>
  <c r="D33" i="10"/>
  <c r="E33" i="10"/>
  <c r="F33" i="10"/>
  <c r="G33" i="10"/>
  <c r="H33" i="10"/>
  <c r="I33" i="10"/>
  <c r="J33" i="10"/>
  <c r="K33" i="10"/>
  <c r="L33" i="10"/>
  <c r="M33" i="10"/>
  <c r="N33" i="10"/>
  <c r="D27" i="10"/>
  <c r="E27" i="10"/>
  <c r="F27" i="10"/>
  <c r="G27" i="10"/>
  <c r="H27" i="10"/>
  <c r="I27" i="10"/>
  <c r="J27" i="10"/>
  <c r="K27" i="10"/>
  <c r="L27" i="10"/>
  <c r="M27" i="10"/>
  <c r="N27" i="10"/>
  <c r="C20" i="10"/>
  <c r="E20" i="10"/>
  <c r="F20" i="10"/>
  <c r="G20" i="10"/>
  <c r="H20" i="10"/>
  <c r="I20" i="10"/>
  <c r="J20" i="10"/>
  <c r="K20" i="10"/>
  <c r="L20" i="10"/>
  <c r="M20" i="10"/>
  <c r="N20" i="10"/>
  <c r="D19" i="10"/>
  <c r="E19" i="10"/>
  <c r="F19" i="10"/>
  <c r="G19" i="10"/>
  <c r="H19" i="10"/>
  <c r="I19" i="10"/>
  <c r="J19" i="10"/>
  <c r="K19" i="10"/>
  <c r="L19" i="10"/>
  <c r="M19" i="10"/>
  <c r="N19" i="10"/>
  <c r="C19" i="10"/>
  <c r="C27" i="10"/>
  <c r="P27" i="10"/>
  <c r="C50" i="10" s="1"/>
  <c r="C12" i="10"/>
  <c r="D12" i="10"/>
  <c r="E12" i="10"/>
  <c r="F12" i="10"/>
  <c r="G12" i="10"/>
  <c r="H12" i="10"/>
  <c r="I12" i="10"/>
  <c r="J12" i="10"/>
  <c r="K12" i="10"/>
  <c r="L12" i="10"/>
  <c r="M12" i="10"/>
  <c r="N12" i="10"/>
  <c r="C13" i="10"/>
  <c r="D13" i="10"/>
  <c r="E13" i="10"/>
  <c r="F13" i="10"/>
  <c r="G13" i="10"/>
  <c r="H13" i="10"/>
  <c r="I13" i="10"/>
  <c r="J13" i="10"/>
  <c r="K13" i="10"/>
  <c r="L13" i="10"/>
  <c r="M13" i="10"/>
  <c r="N13" i="10"/>
  <c r="C14" i="10"/>
  <c r="D14" i="10"/>
  <c r="E14" i="10"/>
  <c r="F14" i="10"/>
  <c r="G14" i="10"/>
  <c r="H14" i="10"/>
  <c r="I14" i="10"/>
  <c r="J14" i="10"/>
  <c r="K14" i="10"/>
  <c r="L14" i="10"/>
  <c r="M14" i="10"/>
  <c r="N14" i="10"/>
  <c r="C15" i="10"/>
  <c r="D15" i="10"/>
  <c r="E15" i="10"/>
  <c r="F15" i="10"/>
  <c r="G15" i="10"/>
  <c r="I15" i="10"/>
  <c r="J15" i="10"/>
  <c r="K15" i="10"/>
  <c r="L15" i="10"/>
  <c r="M15" i="10"/>
  <c r="N15" i="10"/>
  <c r="C16" i="10"/>
  <c r="D16" i="10"/>
  <c r="E16" i="10"/>
  <c r="F16" i="10"/>
  <c r="G16" i="10"/>
  <c r="I16" i="10"/>
  <c r="J16" i="10"/>
  <c r="K16" i="10"/>
  <c r="L16" i="10"/>
  <c r="M16" i="10"/>
  <c r="N16" i="10"/>
  <c r="C17" i="10"/>
  <c r="D17" i="10"/>
  <c r="E17" i="10"/>
  <c r="F17" i="10"/>
  <c r="G17" i="10"/>
  <c r="H17" i="10"/>
  <c r="I17" i="10"/>
  <c r="J17" i="10"/>
  <c r="K17" i="10"/>
  <c r="L17" i="10"/>
  <c r="M17" i="10"/>
  <c r="N17" i="10"/>
  <c r="D11" i="10"/>
  <c r="E11" i="10"/>
  <c r="F11" i="10"/>
  <c r="G11" i="10"/>
  <c r="H11" i="10"/>
  <c r="I11" i="10"/>
  <c r="J11" i="10"/>
  <c r="K11" i="10"/>
  <c r="L11" i="10"/>
  <c r="M11" i="10"/>
  <c r="N11" i="10"/>
  <c r="C11" i="10"/>
  <c r="E13" i="1"/>
  <c r="C5" i="10"/>
  <c r="D5" i="10"/>
  <c r="E5" i="10"/>
  <c r="F5" i="10"/>
  <c r="G5" i="10"/>
  <c r="H5" i="10"/>
  <c r="I5" i="10"/>
  <c r="J5" i="10"/>
  <c r="K5" i="10"/>
  <c r="L5" i="10"/>
  <c r="M5" i="10"/>
  <c r="N5" i="10"/>
  <c r="C6" i="10"/>
  <c r="D6" i="10"/>
  <c r="E6" i="10"/>
  <c r="F6" i="10"/>
  <c r="G6" i="10"/>
  <c r="H6" i="10"/>
  <c r="I6" i="10"/>
  <c r="J6" i="10"/>
  <c r="K6" i="10"/>
  <c r="L6" i="10"/>
  <c r="M6" i="10"/>
  <c r="N6" i="10"/>
  <c r="C7" i="10"/>
  <c r="D7" i="10"/>
  <c r="E7" i="10"/>
  <c r="F7" i="10"/>
  <c r="G7" i="10"/>
  <c r="H7" i="10"/>
  <c r="I7" i="10"/>
  <c r="J7" i="10"/>
  <c r="K7" i="10"/>
  <c r="L7" i="10"/>
  <c r="M7" i="10"/>
  <c r="N7" i="10"/>
  <c r="C8" i="10"/>
  <c r="D8" i="10"/>
  <c r="E8" i="10"/>
  <c r="F8" i="10"/>
  <c r="G8" i="10"/>
  <c r="H8" i="10"/>
  <c r="I8" i="10"/>
  <c r="J8" i="10"/>
  <c r="K8" i="10"/>
  <c r="L8" i="10"/>
  <c r="M8" i="10"/>
  <c r="N8" i="10"/>
  <c r="C9" i="10"/>
  <c r="D9" i="10"/>
  <c r="E9" i="10"/>
  <c r="F9" i="10"/>
  <c r="G9" i="10"/>
  <c r="H9" i="10"/>
  <c r="I9" i="10"/>
  <c r="J9" i="10"/>
  <c r="K9" i="10"/>
  <c r="L9" i="10"/>
  <c r="M9" i="10"/>
  <c r="N9" i="10"/>
  <c r="C10" i="10"/>
  <c r="D10" i="10"/>
  <c r="E10" i="10"/>
  <c r="F10" i="10"/>
  <c r="G10" i="10"/>
  <c r="H10" i="10"/>
  <c r="I10" i="10"/>
  <c r="J10" i="10"/>
  <c r="K10" i="10"/>
  <c r="L10" i="10"/>
  <c r="M10" i="10"/>
  <c r="N10" i="10"/>
  <c r="D4" i="10"/>
  <c r="E4" i="10"/>
  <c r="F4" i="10"/>
  <c r="G4" i="10"/>
  <c r="H4" i="10"/>
  <c r="I4" i="10"/>
  <c r="J4" i="10"/>
  <c r="K4" i="10"/>
  <c r="L4" i="10"/>
  <c r="M4" i="10"/>
  <c r="N4" i="10"/>
  <c r="C4" i="10"/>
  <c r="C1" i="10" l="1"/>
  <c r="K5" i="1"/>
  <c r="I3" i="10" s="1"/>
  <c r="J40" i="1"/>
  <c r="H26" i="10" s="1"/>
  <c r="J15" i="1"/>
  <c r="J26" i="1" s="1"/>
  <c r="I50" i="1"/>
  <c r="I61" i="1" s="1"/>
  <c r="D1" i="10"/>
  <c r="N1" i="10"/>
  <c r="J1" i="10"/>
  <c r="F1" i="10"/>
  <c r="M1" i="10"/>
  <c r="I1" i="10"/>
  <c r="E1" i="10"/>
  <c r="H1" i="10"/>
  <c r="G1" i="10"/>
  <c r="L1" i="10"/>
  <c r="K1" i="10"/>
  <c r="C48" i="10" l="1"/>
  <c r="D48" i="10" s="1"/>
  <c r="L5" i="1"/>
  <c r="J3" i="10" s="1"/>
  <c r="K15" i="1"/>
  <c r="K26" i="1" s="1"/>
  <c r="K40" i="1"/>
  <c r="I26" i="10" s="1"/>
  <c r="J50" i="1"/>
  <c r="J61" i="1" s="1"/>
  <c r="K50" i="1" l="1"/>
  <c r="K61" i="1" s="1"/>
  <c r="M5" i="1"/>
  <c r="K3" i="10" s="1"/>
  <c r="C26" i="8" s="1"/>
  <c r="L40" i="1"/>
  <c r="J26" i="10" s="1"/>
  <c r="L15" i="1"/>
  <c r="L26" i="1" s="1"/>
  <c r="E48" i="10"/>
  <c r="L50" i="1" l="1"/>
  <c r="L61" i="1" s="1"/>
  <c r="N5" i="1"/>
  <c r="L3" i="10" s="1"/>
  <c r="M15" i="1"/>
  <c r="M26" i="1" s="1"/>
  <c r="M40" i="1"/>
  <c r="K26" i="10" s="1"/>
  <c r="N13" i="1"/>
  <c r="O13" i="1"/>
  <c r="P13" i="1"/>
  <c r="L21" i="10"/>
  <c r="L22" i="10"/>
  <c r="N21" i="10"/>
  <c r="N22" i="10"/>
  <c r="M21" i="10"/>
  <c r="M22" i="10"/>
  <c r="F13" i="1"/>
  <c r="G13" i="1"/>
  <c r="H13" i="1"/>
  <c r="I13" i="1"/>
  <c r="J13" i="1"/>
  <c r="K13" i="1"/>
  <c r="L13" i="1"/>
  <c r="M13" i="1"/>
  <c r="D20" i="10"/>
  <c r="C21" i="10"/>
  <c r="D21" i="10"/>
  <c r="E21" i="10"/>
  <c r="C22" i="10"/>
  <c r="D22" i="10"/>
  <c r="E22" i="10"/>
  <c r="C23" i="10"/>
  <c r="D23" i="10"/>
  <c r="E23" i="10"/>
  <c r="D44" i="10"/>
  <c r="E44" i="10"/>
  <c r="C45" i="10"/>
  <c r="D45" i="10"/>
  <c r="E45" i="10"/>
  <c r="C46" i="10"/>
  <c r="D46" i="10"/>
  <c r="E46" i="10"/>
  <c r="N46" i="10"/>
  <c r="M46" i="10"/>
  <c r="L46" i="10"/>
  <c r="K46" i="10"/>
  <c r="J46" i="10"/>
  <c r="I46" i="10"/>
  <c r="H46" i="10"/>
  <c r="G46" i="10"/>
  <c r="F46" i="10"/>
  <c r="N45" i="10"/>
  <c r="M45" i="10"/>
  <c r="L45" i="10"/>
  <c r="K45" i="10"/>
  <c r="J45" i="10"/>
  <c r="I45" i="10"/>
  <c r="H45" i="10"/>
  <c r="G45" i="10"/>
  <c r="F45" i="10"/>
  <c r="N44" i="10"/>
  <c r="M44" i="10"/>
  <c r="L44" i="10"/>
  <c r="K44" i="10"/>
  <c r="J44" i="10"/>
  <c r="I44" i="10"/>
  <c r="H44" i="10"/>
  <c r="G44" i="10"/>
  <c r="F44" i="10"/>
  <c r="N23" i="10"/>
  <c r="M23" i="10"/>
  <c r="L23" i="10"/>
  <c r="K23" i="10"/>
  <c r="J23" i="10"/>
  <c r="I23" i="10"/>
  <c r="H23" i="10"/>
  <c r="G23" i="10"/>
  <c r="F23" i="10"/>
  <c r="K22" i="10"/>
  <c r="J22" i="10"/>
  <c r="I22" i="10"/>
  <c r="H22" i="10"/>
  <c r="G22" i="10"/>
  <c r="F22" i="10"/>
  <c r="K21" i="10"/>
  <c r="J21" i="10"/>
  <c r="I21" i="10"/>
  <c r="H21" i="10"/>
  <c r="G21" i="10"/>
  <c r="F21" i="10"/>
  <c r="N23" i="1"/>
  <c r="L18" i="10" s="1"/>
  <c r="O23" i="1"/>
  <c r="M18" i="10" s="1"/>
  <c r="P23" i="1"/>
  <c r="N18" i="10" s="1"/>
  <c r="E23" i="1"/>
  <c r="C18" i="10" s="1"/>
  <c r="F23" i="1"/>
  <c r="G23" i="1"/>
  <c r="E18" i="10" s="1"/>
  <c r="H23" i="1"/>
  <c r="F18" i="10" s="1"/>
  <c r="I23" i="1"/>
  <c r="G18" i="10" s="1"/>
  <c r="J23" i="1"/>
  <c r="H18" i="10" s="1"/>
  <c r="K23" i="1"/>
  <c r="I18" i="10" s="1"/>
  <c r="L23" i="1"/>
  <c r="J18" i="10" s="1"/>
  <c r="M23" i="1"/>
  <c r="K18" i="10" s="1"/>
  <c r="Q17" i="1"/>
  <c r="O12" i="10" s="1"/>
  <c r="Q18" i="1"/>
  <c r="O13" i="10" s="1"/>
  <c r="Q19" i="1"/>
  <c r="O14" i="10" s="1"/>
  <c r="D59" i="10" s="1"/>
  <c r="Q20" i="1"/>
  <c r="O15" i="10" s="1"/>
  <c r="Q21" i="1"/>
  <c r="O16" i="10" s="1"/>
  <c r="Q22" i="1"/>
  <c r="O17" i="10" s="1"/>
  <c r="D61" i="10" s="1"/>
  <c r="O58" i="1"/>
  <c r="M41" i="10" s="1"/>
  <c r="E58" i="1"/>
  <c r="C41" i="10" s="1"/>
  <c r="F58" i="1"/>
  <c r="D41" i="10" s="1"/>
  <c r="G58" i="1"/>
  <c r="E41" i="10" s="1"/>
  <c r="H58" i="1"/>
  <c r="F41" i="10" s="1"/>
  <c r="I58" i="1"/>
  <c r="G41" i="10" s="1"/>
  <c r="J58" i="1"/>
  <c r="H41" i="10" s="1"/>
  <c r="K58" i="1"/>
  <c r="I41" i="10" s="1"/>
  <c r="L58" i="1"/>
  <c r="J41" i="10" s="1"/>
  <c r="M58" i="1"/>
  <c r="K41" i="10" s="1"/>
  <c r="N58" i="1"/>
  <c r="L41" i="10" s="1"/>
  <c r="P58" i="1"/>
  <c r="N41" i="10" s="1"/>
  <c r="Q16" i="1"/>
  <c r="O11" i="10" s="1"/>
  <c r="D57" i="10" s="1"/>
  <c r="Q7" i="1"/>
  <c r="Q8" i="1"/>
  <c r="Q9" i="1"/>
  <c r="Q10" i="1"/>
  <c r="O8" i="10" s="1"/>
  <c r="D54" i="10" s="1"/>
  <c r="Q11" i="1"/>
  <c r="O9" i="10" s="1"/>
  <c r="D55" i="10" s="1"/>
  <c r="Q12" i="1"/>
  <c r="O10" i="10" s="1"/>
  <c r="D56" i="10" s="1"/>
  <c r="Q6" i="1"/>
  <c r="P28" i="10"/>
  <c r="C51" i="10" s="1"/>
  <c r="P29" i="10"/>
  <c r="C52" i="10" s="1"/>
  <c r="P30" i="10"/>
  <c r="C53" i="10" s="1"/>
  <c r="P31" i="10"/>
  <c r="C54" i="10" s="1"/>
  <c r="P32" i="10"/>
  <c r="C55" i="10" s="1"/>
  <c r="S47" i="1"/>
  <c r="P33" i="10" s="1"/>
  <c r="C56" i="10" s="1"/>
  <c r="S52" i="1"/>
  <c r="P35" i="10" s="1"/>
  <c r="S53" i="1"/>
  <c r="P36" i="10" s="1"/>
  <c r="S54" i="1"/>
  <c r="P37" i="10" s="1"/>
  <c r="C59" i="10" s="1"/>
  <c r="S55" i="1"/>
  <c r="P38" i="10" s="1"/>
  <c r="S56" i="1"/>
  <c r="P39" i="10" s="1"/>
  <c r="S57" i="1"/>
  <c r="P40" i="10" s="1"/>
  <c r="C61" i="10" s="1"/>
  <c r="E61" i="10" s="1"/>
  <c r="S51" i="1"/>
  <c r="P34" i="10" s="1"/>
  <c r="C57" i="10" s="1"/>
  <c r="S63" i="1"/>
  <c r="P43" i="10" s="1"/>
  <c r="C64" i="10" s="1"/>
  <c r="S62" i="1"/>
  <c r="P42" i="10" s="1"/>
  <c r="C63" i="10" s="1"/>
  <c r="E55" i="10" l="1"/>
  <c r="E59" i="10"/>
  <c r="Y27" i="8" s="1"/>
  <c r="E57" i="10"/>
  <c r="Y29" i="8" s="1"/>
  <c r="E56" i="10"/>
  <c r="E54" i="10"/>
  <c r="O4" i="10"/>
  <c r="D50" i="10" s="1"/>
  <c r="E50" i="10" s="1"/>
  <c r="O7" i="10"/>
  <c r="D53" i="10" s="1"/>
  <c r="E53" i="10" s="1"/>
  <c r="O5" i="10"/>
  <c r="D51" i="10" s="1"/>
  <c r="E51" i="10" s="1"/>
  <c r="O6" i="10"/>
  <c r="D52" i="10" s="1"/>
  <c r="E52" i="10" s="1"/>
  <c r="L67" i="1"/>
  <c r="J47" i="10" s="1"/>
  <c r="H32" i="1"/>
  <c r="F67" i="1"/>
  <c r="D47" i="10" s="1"/>
  <c r="P67" i="1"/>
  <c r="N47" i="10" s="1"/>
  <c r="G67" i="1"/>
  <c r="E47" i="10" s="1"/>
  <c r="S64" i="1"/>
  <c r="P44" i="10" s="1"/>
  <c r="C65" i="10" s="1"/>
  <c r="H67" i="1"/>
  <c r="F47" i="10" s="1"/>
  <c r="S65" i="1"/>
  <c r="P45" i="10" s="1"/>
  <c r="C66" i="10" s="1"/>
  <c r="I67" i="1"/>
  <c r="G47" i="10" s="1"/>
  <c r="I32" i="1"/>
  <c r="G24" i="10" s="1"/>
  <c r="P32" i="1"/>
  <c r="N24" i="10" s="1"/>
  <c r="N32" i="1"/>
  <c r="L24" i="10" s="1"/>
  <c r="D58" i="10"/>
  <c r="M67" i="1"/>
  <c r="K47" i="10" s="1"/>
  <c r="C58" i="10"/>
  <c r="Y25" i="8"/>
  <c r="C60" i="10"/>
  <c r="S58" i="1"/>
  <c r="P41" i="10" s="1"/>
  <c r="C62" i="10" s="1"/>
  <c r="O67" i="1"/>
  <c r="M47" i="10" s="1"/>
  <c r="K67" i="1"/>
  <c r="I47" i="10" s="1"/>
  <c r="N67" i="1"/>
  <c r="L47" i="10" s="1"/>
  <c r="J67" i="1"/>
  <c r="H47" i="10" s="1"/>
  <c r="S66" i="1"/>
  <c r="P46" i="10" s="1"/>
  <c r="C67" i="10" s="1"/>
  <c r="E67" i="1"/>
  <c r="C47" i="10" s="1"/>
  <c r="C44" i="10"/>
  <c r="D60" i="10"/>
  <c r="Q55" i="1"/>
  <c r="O38" i="10" s="1"/>
  <c r="L32" i="1"/>
  <c r="J24" i="10" s="1"/>
  <c r="M50" i="1"/>
  <c r="M61" i="1" s="1"/>
  <c r="O5" i="1"/>
  <c r="M3" i="10" s="1"/>
  <c r="N40" i="1"/>
  <c r="L26" i="10" s="1"/>
  <c r="N15" i="1"/>
  <c r="N26" i="1" s="1"/>
  <c r="G32" i="1"/>
  <c r="E24" i="10" s="1"/>
  <c r="Q31" i="1"/>
  <c r="O23" i="10" s="1"/>
  <c r="D67" i="10" s="1"/>
  <c r="E32" i="1"/>
  <c r="Q30" i="1"/>
  <c r="O22" i="10" s="1"/>
  <c r="D66" i="10" s="1"/>
  <c r="Q57" i="1"/>
  <c r="O40" i="10" s="1"/>
  <c r="D18" i="10"/>
  <c r="Q29" i="1"/>
  <c r="O21" i="10" s="1"/>
  <c r="D65" i="10" s="1"/>
  <c r="M32" i="1"/>
  <c r="K24" i="10" s="1"/>
  <c r="O32" i="1"/>
  <c r="M24" i="10" s="1"/>
  <c r="K32" i="1"/>
  <c r="I24" i="10" s="1"/>
  <c r="F32" i="1"/>
  <c r="Q23" i="1"/>
  <c r="O18" i="10" s="1"/>
  <c r="D62" i="10" s="1"/>
  <c r="Q54" i="1"/>
  <c r="O37" i="10" s="1"/>
  <c r="Q53" i="1"/>
  <c r="Q52" i="1"/>
  <c r="Q51" i="1"/>
  <c r="O34" i="10" s="1"/>
  <c r="Q56" i="1"/>
  <c r="Q28" i="1"/>
  <c r="O20" i="10" s="1"/>
  <c r="D64" i="10" s="1"/>
  <c r="E64" i="10" s="1"/>
  <c r="O19" i="10"/>
  <c r="D63" i="10" s="1"/>
  <c r="E63" i="10" s="1"/>
  <c r="Y12" i="8" s="1"/>
  <c r="J32" i="1"/>
  <c r="H24" i="10" s="1"/>
  <c r="Q58" i="1"/>
  <c r="O41" i="10" s="1"/>
  <c r="E66" i="10" l="1"/>
  <c r="Y15" i="8" s="1"/>
  <c r="E60" i="10"/>
  <c r="Y26" i="8" s="1"/>
  <c r="E62" i="10"/>
  <c r="Y22" i="8" s="1"/>
  <c r="E58" i="10"/>
  <c r="Y28" i="8" s="1"/>
  <c r="E67" i="10"/>
  <c r="Y16" i="8" s="1"/>
  <c r="E65" i="10"/>
  <c r="Y14" i="8" s="1"/>
  <c r="Q42" i="1"/>
  <c r="S7" i="1" s="1"/>
  <c r="F24" i="10"/>
  <c r="D25" i="8" s="1"/>
  <c r="Q41" i="1"/>
  <c r="C24" i="10"/>
  <c r="Y21" i="8"/>
  <c r="Y13" i="8"/>
  <c r="S20" i="1"/>
  <c r="P15" i="10" s="1"/>
  <c r="S67" i="1"/>
  <c r="P47" i="10" s="1"/>
  <c r="C68" i="10" s="1"/>
  <c r="S22" i="1"/>
  <c r="P17" i="10" s="1"/>
  <c r="P5" i="1"/>
  <c r="N3" i="10" s="1"/>
  <c r="O15" i="1"/>
  <c r="O26" i="1" s="1"/>
  <c r="O40" i="1"/>
  <c r="M26" i="10" s="1"/>
  <c r="N50" i="1"/>
  <c r="N61" i="1" s="1"/>
  <c r="S17" i="1"/>
  <c r="P12" i="10" s="1"/>
  <c r="O35" i="10"/>
  <c r="S21" i="1"/>
  <c r="P16" i="10" s="1"/>
  <c r="O39" i="10"/>
  <c r="S18" i="1"/>
  <c r="P13" i="10" s="1"/>
  <c r="O36" i="10"/>
  <c r="Y23" i="8"/>
  <c r="Q64" i="1"/>
  <c r="O44" i="10" s="1"/>
  <c r="D26" i="8"/>
  <c r="Q65" i="1"/>
  <c r="O45" i="10" s="1"/>
  <c r="Q63" i="1"/>
  <c r="O43" i="10" s="1"/>
  <c r="D27" i="8"/>
  <c r="Q44" i="1"/>
  <c r="Q67" i="1"/>
  <c r="O47" i="10" s="1"/>
  <c r="D24" i="10"/>
  <c r="S16" i="1"/>
  <c r="P11" i="10" s="1"/>
  <c r="S23" i="1"/>
  <c r="P18" i="10" s="1"/>
  <c r="S19" i="1"/>
  <c r="P14" i="10" s="1"/>
  <c r="Q66" i="1"/>
  <c r="O46" i="10" s="1"/>
  <c r="Q43" i="1"/>
  <c r="Q47" i="1"/>
  <c r="O33" i="10" s="1"/>
  <c r="Q32" i="1"/>
  <c r="O24" i="10" s="1"/>
  <c r="Q62" i="1"/>
  <c r="O42" i="10" s="1"/>
  <c r="Q46" i="1"/>
  <c r="O32" i="10" s="1"/>
  <c r="Q45" i="1"/>
  <c r="O31" i="10" s="1"/>
  <c r="O27" i="10" l="1"/>
  <c r="S6" i="1"/>
  <c r="P4" i="10" s="1"/>
  <c r="O30" i="10"/>
  <c r="S9" i="1"/>
  <c r="P7" i="10" s="1"/>
  <c r="O29" i="10"/>
  <c r="S8" i="1"/>
  <c r="P6" i="10" s="1"/>
  <c r="O28" i="10"/>
  <c r="P5" i="10"/>
  <c r="Y8" i="8"/>
  <c r="D24" i="8"/>
  <c r="S18" i="8"/>
  <c r="C27" i="8"/>
  <c r="S30" i="1"/>
  <c r="P22" i="10" s="1"/>
  <c r="O50" i="1"/>
  <c r="O61" i="1" s="1"/>
  <c r="P40" i="1"/>
  <c r="N26" i="10" s="1"/>
  <c r="P15" i="1"/>
  <c r="P26" i="1" s="1"/>
  <c r="S29" i="1"/>
  <c r="P21" i="10" s="1"/>
  <c r="S28" i="1"/>
  <c r="P20" i="10" s="1"/>
  <c r="S27" i="1"/>
  <c r="P19" i="10" s="1"/>
  <c r="D68" i="10"/>
  <c r="E68" i="10" s="1"/>
  <c r="F25" i="8"/>
  <c r="L25" i="8" s="1"/>
  <c r="S10" i="1"/>
  <c r="P8" i="10" s="1"/>
  <c r="S11" i="1"/>
  <c r="P9" i="10" s="1"/>
  <c r="S32" i="1"/>
  <c r="P24" i="10" s="1"/>
  <c r="S31" i="1"/>
  <c r="P23" i="10" s="1"/>
  <c r="S12" i="1"/>
  <c r="P10" i="10" s="1"/>
  <c r="P50" i="1" l="1"/>
  <c r="P61" i="1" s="1"/>
  <c r="Y10" i="8"/>
  <c r="Y9" i="8"/>
  <c r="S5" i="8" l="1"/>
</calcChain>
</file>

<file path=xl/comments1.xml><?xml version="1.0" encoding="utf-8"?>
<comments xmlns="http://schemas.openxmlformats.org/spreadsheetml/2006/main">
  <authors>
    <author>shiminsei23</author>
  </authors>
  <commentList>
    <comment ref="L25" authorId="0">
      <text>
        <r>
          <rPr>
            <b/>
            <sz val="9"/>
            <color indexed="81"/>
            <rFont val="ＭＳ Ｐゴシック"/>
            <family val="3"/>
            <charset val="128"/>
          </rPr>
          <t>大きく成長した杉の木（樹齢50年で、高さが約20～30m）は1年間で平均して約14kgのCO2 を吸収するとされています。</t>
        </r>
      </text>
    </comment>
  </commentList>
</comments>
</file>

<file path=xl/comments2.xml><?xml version="1.0" encoding="utf-8"?>
<comments xmlns="http://schemas.openxmlformats.org/spreadsheetml/2006/main">
  <authors>
    <author>shiminsei23</author>
    <author>shiminkan122</author>
  </authors>
  <commentList>
    <comment ref="H52" authorId="0">
      <text>
        <r>
          <rPr>
            <b/>
            <sz val="9"/>
            <color indexed="81"/>
            <rFont val="ＭＳ Ｐゴシック"/>
            <family val="3"/>
            <charset val="128"/>
          </rPr>
          <t>上記調査の参考図1-1より　2.74t‐CO2(Kgに変換）＋自動車燃料1,960</t>
        </r>
      </text>
    </comment>
    <comment ref="H53" authorId="1">
      <text>
        <r>
          <rPr>
            <b/>
            <sz val="9"/>
            <color indexed="81"/>
            <rFont val="MS P ゴシック"/>
            <family val="3"/>
            <charset val="128"/>
          </rPr>
          <t>上記調査の参考図1-1より　1.95t‐CO2(Kgに変換）＋自動車燃料1,960</t>
        </r>
        <r>
          <rPr>
            <sz val="9"/>
            <color indexed="81"/>
            <rFont val="MS P ゴシック"/>
            <family val="3"/>
            <charset val="128"/>
          </rPr>
          <t xml:space="preserve">
</t>
        </r>
      </text>
    </comment>
    <comment ref="A73" authorId="0">
      <text>
        <r>
          <rPr>
            <b/>
            <sz val="9"/>
            <color indexed="81"/>
            <rFont val="ＭＳ Ｐゴシック"/>
            <family val="3"/>
            <charset val="128"/>
          </rPr>
          <t>■環境省「令和3年度 家庭部門のCO2排出実態統計調査（確報値）」より</t>
        </r>
      </text>
    </comment>
    <comment ref="A79" authorId="0">
      <text>
        <r>
          <rPr>
            <sz val="9"/>
            <color indexed="81"/>
            <rFont val="ＭＳ Ｐゴシック"/>
            <family val="3"/>
            <charset val="128"/>
          </rPr>
          <t>家庭からの二酸化炭素排出量（2017年度）より</t>
        </r>
      </text>
    </comment>
  </commentList>
</comments>
</file>

<file path=xl/sharedStrings.xml><?xml version="1.0" encoding="utf-8"?>
<sst xmlns="http://schemas.openxmlformats.org/spreadsheetml/2006/main" count="345" uniqueCount="161">
  <si>
    <t>都市ガス</t>
    <rPh sb="0" eb="2">
      <t>トシ</t>
    </rPh>
    <phoneticPr fontId="1"/>
  </si>
  <si>
    <t>ガソリン</t>
    <phoneticPr fontId="1"/>
  </si>
  <si>
    <t>kWh</t>
    <phoneticPr fontId="1"/>
  </si>
  <si>
    <t>円</t>
    <rPh sb="0" eb="1">
      <t>エン</t>
    </rPh>
    <phoneticPr fontId="1"/>
  </si>
  <si>
    <t>ﾘｯﾄﾙ</t>
    <phoneticPr fontId="1"/>
  </si>
  <si>
    <t>kg</t>
    <phoneticPr fontId="1"/>
  </si>
  <si>
    <t>電　　気</t>
    <rPh sb="0" eb="1">
      <t>デン</t>
    </rPh>
    <rPh sb="3" eb="4">
      <t>キ</t>
    </rPh>
    <phoneticPr fontId="1"/>
  </si>
  <si>
    <t>水　　道</t>
    <rPh sb="0" eb="1">
      <t>ミズ</t>
    </rPh>
    <rPh sb="3" eb="4">
      <t>ミチ</t>
    </rPh>
    <phoneticPr fontId="1"/>
  </si>
  <si>
    <t>灯　　油</t>
    <rPh sb="0" eb="1">
      <t>ヒ</t>
    </rPh>
    <rPh sb="3" eb="4">
      <t>アブラ</t>
    </rPh>
    <phoneticPr fontId="1"/>
  </si>
  <si>
    <t>軽　　油</t>
    <rPh sb="0" eb="1">
      <t>ケイ</t>
    </rPh>
    <rPh sb="3" eb="4">
      <t>アブラ</t>
    </rPh>
    <phoneticPr fontId="1"/>
  </si>
  <si>
    <t>LP ガス</t>
    <phoneticPr fontId="1"/>
  </si>
  <si>
    <t>合　　計</t>
    <rPh sb="0" eb="1">
      <t>ア</t>
    </rPh>
    <rPh sb="3" eb="4">
      <t>ケイ</t>
    </rPh>
    <phoneticPr fontId="1"/>
  </si>
  <si>
    <t>ガ　　ス</t>
    <phoneticPr fontId="1"/>
  </si>
  <si>
    <t>自 動 車</t>
    <rPh sb="0" eb="1">
      <t>ジ</t>
    </rPh>
    <rPh sb="2" eb="3">
      <t>ドウ</t>
    </rPh>
    <rPh sb="4" eb="5">
      <t>クルマ</t>
    </rPh>
    <phoneticPr fontId="1"/>
  </si>
  <si>
    <t>kg</t>
    <phoneticPr fontId="1"/>
  </si>
  <si>
    <t>水　　道</t>
    <rPh sb="0" eb="1">
      <t>スイ</t>
    </rPh>
    <rPh sb="3" eb="4">
      <t>ミチ</t>
    </rPh>
    <phoneticPr fontId="1"/>
  </si>
  <si>
    <t>同　期</t>
    <rPh sb="0" eb="1">
      <t>ドウ</t>
    </rPh>
    <rPh sb="2" eb="3">
      <t>キ</t>
    </rPh>
    <phoneticPr fontId="1"/>
  </si>
  <si>
    <t>年　間</t>
    <rPh sb="0" eb="1">
      <t>トシ</t>
    </rPh>
    <rPh sb="2" eb="3">
      <t>マ</t>
    </rPh>
    <phoneticPr fontId="1"/>
  </si>
  <si>
    <t>光 熱 費</t>
    <rPh sb="0" eb="1">
      <t>ヒカリ</t>
    </rPh>
    <rPh sb="2" eb="3">
      <t>ネツ</t>
    </rPh>
    <rPh sb="4" eb="5">
      <t>ヒ</t>
    </rPh>
    <phoneticPr fontId="1"/>
  </si>
  <si>
    <t>エネルギー
使 用 量</t>
    <rPh sb="6" eb="7">
      <t>シ</t>
    </rPh>
    <rPh sb="8" eb="9">
      <t>ヨウ</t>
    </rPh>
    <rPh sb="10" eb="11">
      <t>リョウ</t>
    </rPh>
    <phoneticPr fontId="1"/>
  </si>
  <si>
    <r>
      <t>m</t>
    </r>
    <r>
      <rPr>
        <vertAlign val="superscript"/>
        <sz val="10"/>
        <color theme="6" tint="-0.499984740745262"/>
        <rFont val="ＭＳ Ｐゴシック"/>
        <family val="3"/>
        <charset val="128"/>
        <scheme val="minor"/>
      </rPr>
      <t>3</t>
    </r>
    <phoneticPr fontId="1"/>
  </si>
  <si>
    <r>
      <t>CO</t>
    </r>
    <r>
      <rPr>
        <vertAlign val="subscript"/>
        <sz val="13"/>
        <color theme="6" tint="-0.499984740745262"/>
        <rFont val="HGS創英角ﾎﾟｯﾌﾟ体"/>
        <family val="3"/>
        <charset val="128"/>
      </rPr>
      <t>2</t>
    </r>
    <r>
      <rPr>
        <sz val="13"/>
        <color theme="6" tint="-0.499984740745262"/>
        <rFont val="HGS創英角ﾎﾟｯﾌﾟ体"/>
        <family val="3"/>
        <charset val="128"/>
      </rPr>
      <t>排出量</t>
    </r>
    <rPh sb="3" eb="5">
      <t>ハイシュツ</t>
    </rPh>
    <rPh sb="5" eb="6">
      <t>リョウ</t>
    </rPh>
    <phoneticPr fontId="1"/>
  </si>
  <si>
    <r>
      <t>m</t>
    </r>
    <r>
      <rPr>
        <vertAlign val="superscript"/>
        <sz val="10"/>
        <color theme="4" tint="-0.499984740745262"/>
        <rFont val="ＭＳ Ｐゴシック"/>
        <family val="3"/>
        <charset val="128"/>
        <scheme val="minor"/>
      </rPr>
      <t>3</t>
    </r>
    <phoneticPr fontId="1"/>
  </si>
  <si>
    <t>ガソリン</t>
  </si>
  <si>
    <t>自動車</t>
    <rPh sb="0" eb="3">
      <t>ジドウシャ</t>
    </rPh>
    <phoneticPr fontId="1"/>
  </si>
  <si>
    <t>合計</t>
    <rPh sb="0" eb="2">
      <t>ゴウケイ</t>
    </rPh>
    <phoneticPr fontId="1"/>
  </si>
  <si>
    <t>kg</t>
    <phoneticPr fontId="1"/>
  </si>
  <si>
    <t>kg</t>
    <phoneticPr fontId="1"/>
  </si>
  <si>
    <t>灯　油</t>
    <rPh sb="0" eb="1">
      <t>ヒ</t>
    </rPh>
    <rPh sb="2" eb="3">
      <t>アブラ</t>
    </rPh>
    <phoneticPr fontId="1"/>
  </si>
  <si>
    <t>水　道</t>
    <rPh sb="0" eb="1">
      <t>ミズ</t>
    </rPh>
    <rPh sb="2" eb="3">
      <t>ミチ</t>
    </rPh>
    <phoneticPr fontId="1"/>
  </si>
  <si>
    <t>ガ　ス</t>
    <phoneticPr fontId="1"/>
  </si>
  <si>
    <t>電　気</t>
    <rPh sb="0" eb="1">
      <t>デン</t>
    </rPh>
    <rPh sb="2" eb="3">
      <t>キ</t>
    </rPh>
    <phoneticPr fontId="1"/>
  </si>
  <si>
    <t>円</t>
    <rPh sb="0" eb="1">
      <t>エン</t>
    </rPh>
    <phoneticPr fontId="1"/>
  </si>
  <si>
    <t>今年　</t>
    <rPh sb="0" eb="2">
      <t>コトシ</t>
    </rPh>
    <phoneticPr fontId="1"/>
  </si>
  <si>
    <t>本！</t>
    <rPh sb="0" eb="1">
      <t>ホン</t>
    </rPh>
    <phoneticPr fontId="1"/>
  </si>
  <si>
    <t>→</t>
    <phoneticPr fontId="1"/>
  </si>
  <si>
    <r>
      <t>1年間のCO</t>
    </r>
    <r>
      <rPr>
        <b/>
        <u/>
        <vertAlign val="subscript"/>
        <sz val="12"/>
        <color rgb="FF00B050"/>
        <rFont val="ＭＳ Ｐゴシック"/>
        <family val="3"/>
        <charset val="128"/>
        <scheme val="minor"/>
      </rPr>
      <t>2</t>
    </r>
    <r>
      <rPr>
        <b/>
        <u/>
        <sz val="12"/>
        <color rgb="FF00B050"/>
        <rFont val="ＭＳ Ｐゴシック"/>
        <family val="3"/>
        <charset val="128"/>
        <scheme val="minor"/>
      </rPr>
      <t>排出量</t>
    </r>
    <rPh sb="1" eb="3">
      <t>ネンカン</t>
    </rPh>
    <rPh sb="7" eb="9">
      <t>ハイシュツ</t>
    </rPh>
    <rPh sb="9" eb="10">
      <t>リョウ</t>
    </rPh>
    <phoneticPr fontId="1"/>
  </si>
  <si>
    <t>1年間の光熱費</t>
    <rPh sb="1" eb="3">
      <t>ネンカン</t>
    </rPh>
    <rPh sb="2" eb="3">
      <t>カン</t>
    </rPh>
    <rPh sb="4" eb="7">
      <t>コウネツヒ</t>
    </rPh>
    <phoneticPr fontId="1"/>
  </si>
  <si>
    <t>1年間計</t>
    <rPh sb="1" eb="2">
      <t>ネン</t>
    </rPh>
    <rPh sb="2" eb="3">
      <t>カン</t>
    </rPh>
    <rPh sb="3" eb="4">
      <t>ケイ</t>
    </rPh>
    <phoneticPr fontId="1"/>
  </si>
  <si>
    <t>○エコ診断のしかた</t>
    <rPh sb="3" eb="5">
      <t>シンダン</t>
    </rPh>
    <phoneticPr fontId="43"/>
  </si>
  <si>
    <t>用意するもの</t>
    <rPh sb="0" eb="2">
      <t>ヨウイ</t>
    </rPh>
    <phoneticPr fontId="43"/>
  </si>
  <si>
    <t>・・・・・</t>
  </si>
  <si>
    <t>LPG</t>
  </si>
  <si>
    <t>人口</t>
    <rPh sb="0" eb="2">
      <t>ジンコウ</t>
    </rPh>
    <phoneticPr fontId="1"/>
  </si>
  <si>
    <t>世帯数</t>
    <rPh sb="0" eb="3">
      <t>セタイスウ</t>
    </rPh>
    <phoneticPr fontId="1"/>
  </si>
  <si>
    <t>全国平均</t>
    <rPh sb="0" eb="2">
      <t>ゼンコク</t>
    </rPh>
    <rPh sb="2" eb="4">
      <t>ヘイキン</t>
    </rPh>
    <phoneticPr fontId="1"/>
  </si>
  <si>
    <t>kg/年・世帯</t>
    <rPh sb="3" eb="4">
      <t>ネン</t>
    </rPh>
    <rPh sb="5" eb="7">
      <t>セタイ</t>
    </rPh>
    <phoneticPr fontId="1"/>
  </si>
  <si>
    <t>人世帯</t>
    <rPh sb="0" eb="1">
      <t>ニン</t>
    </rPh>
    <rPh sb="1" eb="3">
      <t>セタイ</t>
    </rPh>
    <phoneticPr fontId="1"/>
  </si>
  <si>
    <r>
      <rPr>
        <b/>
        <sz val="10"/>
        <color rgb="FFFF0000"/>
        <rFont val="ＭＳ Ｐゴシック"/>
        <family val="3"/>
        <charset val="128"/>
        <scheme val="minor"/>
      </rPr>
      <t>kg</t>
    </r>
    <r>
      <rPr>
        <vertAlign val="superscript"/>
        <sz val="10"/>
        <rFont val="ＭＳ Ｐゴシック"/>
        <family val="3"/>
        <charset val="128"/>
        <scheme val="minor"/>
      </rPr>
      <t>※</t>
    </r>
    <r>
      <rPr>
        <sz val="10"/>
        <rFont val="ＭＳ Ｐゴシック"/>
        <family val="3"/>
        <charset val="128"/>
        <scheme val="minor"/>
      </rPr>
      <t>です。比べてみましょう。</t>
    </r>
    <rPh sb="6" eb="7">
      <t>クラ</t>
    </rPh>
    <phoneticPr fontId="1"/>
  </si>
  <si>
    <r>
      <t>人世帯の平均的な年間CO</t>
    </r>
    <r>
      <rPr>
        <vertAlign val="subscript"/>
        <sz val="10"/>
        <rFont val="ＭＳ Ｐゴシック"/>
        <family val="3"/>
        <charset val="128"/>
        <scheme val="minor"/>
      </rPr>
      <t>2</t>
    </r>
    <r>
      <rPr>
        <sz val="10"/>
        <rFont val="ＭＳ Ｐゴシック"/>
        <family val="3"/>
        <charset val="128"/>
        <scheme val="minor"/>
      </rPr>
      <t>排出量は、</t>
    </r>
    <rPh sb="0" eb="1">
      <t>ニン</t>
    </rPh>
    <rPh sb="1" eb="3">
      <t>セタイ</t>
    </rPh>
    <rPh sb="4" eb="6">
      <t>ヘイキン</t>
    </rPh>
    <rPh sb="6" eb="7">
      <t>テキ</t>
    </rPh>
    <rPh sb="8" eb="10">
      <t>ネンカン</t>
    </rPh>
    <rPh sb="13" eb="15">
      <t>ハイシュツ</t>
    </rPh>
    <rPh sb="15" eb="16">
      <t>リョウ</t>
    </rPh>
    <phoneticPr fontId="1"/>
  </si>
  <si>
    <t>合計</t>
  </si>
  <si>
    <t>光熱費</t>
    <rPh sb="0" eb="3">
      <t>コウネツヒ</t>
    </rPh>
    <phoneticPr fontId="1"/>
  </si>
  <si>
    <t>エネルギー</t>
    <phoneticPr fontId="1"/>
  </si>
  <si>
    <t>年間</t>
    <rPh sb="0" eb="2">
      <t>ネンカン</t>
    </rPh>
    <phoneticPr fontId="1"/>
  </si>
  <si>
    <t>前年同期比</t>
    <rPh sb="0" eb="2">
      <t>ゼンネン</t>
    </rPh>
    <rPh sb="2" eb="5">
      <t>ドウキヒ</t>
    </rPh>
    <phoneticPr fontId="1"/>
  </si>
  <si>
    <t>エネルギー</t>
    <phoneticPr fontId="1"/>
  </si>
  <si>
    <t>水道</t>
  </si>
  <si>
    <t>軽油</t>
  </si>
  <si>
    <t>灯油</t>
  </si>
  <si>
    <t>合計</t>
    <rPh sb="0" eb="1">
      <t>ア</t>
    </rPh>
    <rPh sb="1" eb="2">
      <t>ケイ</t>
    </rPh>
    <phoneticPr fontId="1"/>
  </si>
  <si>
    <t>入力データ</t>
    <rPh sb="0" eb="2">
      <t>ニュウリョク</t>
    </rPh>
    <phoneticPr fontId="1"/>
  </si>
  <si>
    <t>増減</t>
    <rPh sb="0" eb="2">
      <t>ゾウゲン</t>
    </rPh>
    <phoneticPr fontId="1"/>
  </si>
  <si>
    <t>世帯人数</t>
    <rPh sb="0" eb="2">
      <t>セタイ</t>
    </rPh>
    <rPh sb="2" eb="4">
      <t>ニンズウ</t>
    </rPh>
    <phoneticPr fontId="1"/>
  </si>
  <si>
    <t>年度</t>
    <rPh sb="0" eb="2">
      <t>ネンド</t>
    </rPh>
    <phoneticPr fontId="43"/>
  </si>
  <si>
    <t>都市ガス</t>
  </si>
  <si>
    <t>電力</t>
    <rPh sb="0" eb="2">
      <t>デンリョク</t>
    </rPh>
    <phoneticPr fontId="51"/>
  </si>
  <si>
    <t>熱</t>
    <rPh sb="0" eb="1">
      <t>ネツ</t>
    </rPh>
    <phoneticPr fontId="51"/>
  </si>
  <si>
    <t>一般廃棄物</t>
  </si>
  <si>
    <t>→　説明書へ戻る</t>
    <rPh sb="2" eb="5">
      <t>セツメイショ</t>
    </rPh>
    <rPh sb="6" eb="7">
      <t>モド</t>
    </rPh>
    <phoneticPr fontId="1"/>
  </si>
  <si>
    <t>【排出係数】</t>
    <rPh sb="1" eb="3">
      <t>ハイシュツ</t>
    </rPh>
    <rPh sb="3" eb="5">
      <t>ケイスウ</t>
    </rPh>
    <phoneticPr fontId="1"/>
  </si>
  <si>
    <t>合　計</t>
    <rPh sb="0" eb="1">
      <t>ガッ</t>
    </rPh>
    <rPh sb="2" eb="3">
      <t>ケイ</t>
    </rPh>
    <phoneticPr fontId="1"/>
  </si>
  <si>
    <t>合　計</t>
    <rPh sb="0" eb="1">
      <t>ア</t>
    </rPh>
    <rPh sb="2" eb="3">
      <t>ケイ</t>
    </rPh>
    <phoneticPr fontId="1"/>
  </si>
  <si>
    <t>1年間版</t>
    <rPh sb="1" eb="3">
      <t>ネンカン</t>
    </rPh>
    <phoneticPr fontId="1"/>
  </si>
  <si>
    <t>今年の検針票などを見て使用量と光熱費を入力してください</t>
    <rPh sb="0" eb="2">
      <t>コトシ</t>
    </rPh>
    <rPh sb="3" eb="6">
      <t>ケンシンヒョウ</t>
    </rPh>
    <rPh sb="9" eb="10">
      <t>ミ</t>
    </rPh>
    <rPh sb="11" eb="14">
      <t>シヨウリョウ</t>
    </rPh>
    <rPh sb="15" eb="18">
      <t>コウネツヒ</t>
    </rPh>
    <rPh sb="19" eb="21">
      <t>ニュウリョク</t>
    </rPh>
    <phoneticPr fontId="1"/>
  </si>
  <si>
    <t>前年
同期比</t>
    <rPh sb="0" eb="2">
      <t>ゼンネン</t>
    </rPh>
    <rPh sb="3" eb="6">
      <t>ドウキヒ</t>
    </rPh>
    <phoneticPr fontId="1"/>
  </si>
  <si>
    <t>今　年</t>
    <rPh sb="0" eb="1">
      <t>イマ</t>
    </rPh>
    <rPh sb="2" eb="3">
      <t>ネン</t>
    </rPh>
    <phoneticPr fontId="1"/>
  </si>
  <si>
    <t>前　年</t>
    <rPh sb="0" eb="1">
      <t>マエ</t>
    </rPh>
    <rPh sb="2" eb="3">
      <t>ネン</t>
    </rPh>
    <phoneticPr fontId="1"/>
  </si>
  <si>
    <t>前年の検針票などを見て使用量と光熱費を入力してください</t>
    <rPh sb="0" eb="2">
      <t>ゼンネン</t>
    </rPh>
    <rPh sb="3" eb="6">
      <t>ケンシンヒョウ</t>
    </rPh>
    <rPh sb="9" eb="10">
      <t>ミ</t>
    </rPh>
    <rPh sb="11" eb="14">
      <t>シヨウリョウ</t>
    </rPh>
    <rPh sb="15" eb="18">
      <t>コウネツヒ</t>
    </rPh>
    <rPh sb="19" eb="21">
      <t>ニュウリョク</t>
    </rPh>
    <phoneticPr fontId="1"/>
  </si>
  <si>
    <t>前年　</t>
    <rPh sb="0" eb="2">
      <t>ゼンネン</t>
    </rPh>
    <phoneticPr fontId="1"/>
  </si>
  <si>
    <t>入力シート</t>
    <phoneticPr fontId="1"/>
  </si>
  <si>
    <t>1年データ</t>
    <rPh sb="1" eb="2">
      <t>ネン</t>
    </rPh>
    <phoneticPr fontId="1"/>
  </si>
  <si>
    <t>平成29年度</t>
    <rPh sb="0" eb="2">
      <t>ヘイセイ</t>
    </rPh>
    <rPh sb="4" eb="5">
      <t>ネン</t>
    </rPh>
    <rPh sb="5" eb="6">
      <t>ド</t>
    </rPh>
    <phoneticPr fontId="1"/>
  </si>
  <si>
    <t>天草市環境家計簿</t>
    <rPh sb="0" eb="3">
      <t>アマクサシ</t>
    </rPh>
    <rPh sb="3" eb="4">
      <t>ワ</t>
    </rPh>
    <rPh sb="4" eb="5">
      <t>サカイ</t>
    </rPh>
    <rPh sb="5" eb="6">
      <t>イエ</t>
    </rPh>
    <rPh sb="6" eb="7">
      <t>ケイ</t>
    </rPh>
    <rPh sb="7" eb="8">
      <t>ボ</t>
    </rPh>
    <phoneticPr fontId="1"/>
  </si>
  <si>
    <t>エコ診断（1年分）</t>
    <rPh sb="7" eb="8">
      <t>ブン</t>
    </rPh>
    <phoneticPr fontId="1"/>
  </si>
  <si>
    <t>1年分のエコ診断結果はどうでしたか？</t>
    <rPh sb="1" eb="2">
      <t>ネン</t>
    </rPh>
    <rPh sb="2" eb="3">
      <t>ブン</t>
    </rPh>
    <rPh sb="6" eb="8">
      <t>シンダン</t>
    </rPh>
    <rPh sb="8" eb="10">
      <t>ケッカ</t>
    </rPh>
    <phoneticPr fontId="1"/>
  </si>
  <si>
    <t>九州平均</t>
    <rPh sb="0" eb="2">
      <t>キュウシュウ</t>
    </rPh>
    <rPh sb="2" eb="4">
      <t>ヘイキン</t>
    </rPh>
    <phoneticPr fontId="1"/>
  </si>
  <si>
    <t>天草市</t>
    <rPh sb="0" eb="3">
      <t>アマクサシ</t>
    </rPh>
    <phoneticPr fontId="1"/>
  </si>
  <si>
    <t>世帯人数</t>
    <rPh sb="0" eb="2">
      <t>セタイ</t>
    </rPh>
    <rPh sb="2" eb="4">
      <t>ニンズウ</t>
    </rPh>
    <phoneticPr fontId="1"/>
  </si>
  <si>
    <t>平均人数</t>
    <rPh sb="0" eb="2">
      <t>ヘイキン</t>
    </rPh>
    <rPh sb="2" eb="4">
      <t>ニンズウ</t>
    </rPh>
    <phoneticPr fontId="1"/>
  </si>
  <si>
    <t>排出量</t>
    <rPh sb="0" eb="2">
      <t>ハイシュツ</t>
    </rPh>
    <rPh sb="2" eb="3">
      <t>リョウ</t>
    </rPh>
    <phoneticPr fontId="1"/>
  </si>
  <si>
    <t>自動車燃料</t>
    <rPh sb="0" eb="3">
      <t>ジドウシャ</t>
    </rPh>
    <rPh sb="3" eb="5">
      <t>ネンリョウ</t>
    </rPh>
    <phoneticPr fontId="1"/>
  </si>
  <si>
    <t>1世帯平均</t>
    <rPh sb="1" eb="3">
      <t>セタイ</t>
    </rPh>
    <rPh sb="3" eb="5">
      <t>ヘイキン</t>
    </rPh>
    <phoneticPr fontId="1"/>
  </si>
  <si>
    <t>全国平均</t>
    <rPh sb="0" eb="2">
      <t>ゼンコク</t>
    </rPh>
    <rPh sb="2" eb="4">
      <t>ヘイキン</t>
    </rPh>
    <phoneticPr fontId="1"/>
  </si>
  <si>
    <t>エネルギー種別</t>
    <rPh sb="5" eb="7">
      <t>シュベツ</t>
    </rPh>
    <phoneticPr fontId="1"/>
  </si>
  <si>
    <t>※水道は含まれていない。</t>
    <rPh sb="1" eb="3">
      <t>スイドウ</t>
    </rPh>
    <rPh sb="4" eb="5">
      <t>フク</t>
    </rPh>
    <phoneticPr fontId="1"/>
  </si>
  <si>
    <t>○環境家計簿とは</t>
    <rPh sb="1" eb="3">
      <t>カンキョウ</t>
    </rPh>
    <rPh sb="3" eb="6">
      <t>カケイボ</t>
    </rPh>
    <phoneticPr fontId="43"/>
  </si>
  <si>
    <t>月</t>
    <rPh sb="0" eb="1">
      <t>ツキ</t>
    </rPh>
    <phoneticPr fontId="1"/>
  </si>
  <si>
    <t>○取組区分</t>
    <rPh sb="1" eb="3">
      <t>トリクミ</t>
    </rPh>
    <rPh sb="3" eb="5">
      <t>クブン</t>
    </rPh>
    <phoneticPr fontId="43"/>
  </si>
  <si>
    <t>※熱、水道、一般廃棄物を除外</t>
    <rPh sb="1" eb="2">
      <t>ネツ</t>
    </rPh>
    <rPh sb="3" eb="5">
      <t>スイドウ</t>
    </rPh>
    <rPh sb="6" eb="8">
      <t>イッパン</t>
    </rPh>
    <rPh sb="8" eb="11">
      <t>ハイキブツ</t>
    </rPh>
    <rPh sb="12" eb="14">
      <t>ジョガイ</t>
    </rPh>
    <phoneticPr fontId="43"/>
  </si>
  <si>
    <t>お名前：</t>
    <rPh sb="1" eb="3">
      <t>ナマエ</t>
    </rPh>
    <phoneticPr fontId="1"/>
  </si>
  <si>
    <t>家庭</t>
    <rPh sb="0" eb="2">
      <t>カテイ</t>
    </rPh>
    <phoneticPr fontId="1"/>
  </si>
  <si>
    <t>事業所</t>
    <rPh sb="0" eb="3">
      <t>ジギョウショ</t>
    </rPh>
    <phoneticPr fontId="1"/>
  </si>
  <si>
    <t>事業所名：</t>
    <rPh sb="0" eb="3">
      <t>ジギョウショ</t>
    </rPh>
    <rPh sb="3" eb="4">
      <t>メイ</t>
    </rPh>
    <phoneticPr fontId="1"/>
  </si>
  <si>
    <t>ご住所：</t>
    <rPh sb="1" eb="3">
      <t>ジュウショ</t>
    </rPh>
    <phoneticPr fontId="1"/>
  </si>
  <si>
    <t>所在地：</t>
    <rPh sb="0" eb="3">
      <t>ショザイチ</t>
    </rPh>
    <phoneticPr fontId="1"/>
  </si>
  <si>
    <t>全国の</t>
    <rPh sb="0" eb="2">
      <t>ゼンコク</t>
    </rPh>
    <phoneticPr fontId="1"/>
  </si>
  <si>
    <r>
      <t>m</t>
    </r>
    <r>
      <rPr>
        <b/>
        <vertAlign val="superscript"/>
        <sz val="10"/>
        <color theme="6" tint="-0.499984740745262"/>
        <rFont val="ＭＳ Ｐゴシック"/>
        <family val="3"/>
        <charset val="128"/>
        <scheme val="major"/>
      </rPr>
      <t>3</t>
    </r>
    <phoneticPr fontId="1"/>
  </si>
  <si>
    <t>天草市東浜町8-1</t>
    <rPh sb="0" eb="3">
      <t>アマクサシ</t>
    </rPh>
    <rPh sb="3" eb="6">
      <t>ヒガシハママチ</t>
    </rPh>
    <phoneticPr fontId="1"/>
  </si>
  <si>
    <t>さん家の環境家計簿集計結果</t>
  </si>
  <si>
    <t>での環境家計簿集計結果</t>
    <phoneticPr fontId="1"/>
  </si>
  <si>
    <t>にお住まいの、</t>
  </si>
  <si>
    <t>■選択項目</t>
    <rPh sb="1" eb="3">
      <t>センタク</t>
    </rPh>
    <rPh sb="3" eb="5">
      <t>コウモク</t>
    </rPh>
    <phoneticPr fontId="1"/>
  </si>
  <si>
    <t>今年</t>
    <rPh sb="0" eb="2">
      <t>コトシ</t>
    </rPh>
    <phoneticPr fontId="1"/>
  </si>
  <si>
    <t>今年　合計</t>
    <rPh sb="0" eb="2">
      <t>コトシ</t>
    </rPh>
    <rPh sb="3" eb="5">
      <t>ゴウケイ</t>
    </rPh>
    <phoneticPr fontId="1"/>
  </si>
  <si>
    <t>前年</t>
    <rPh sb="0" eb="2">
      <t>ゼンネン</t>
    </rPh>
    <phoneticPr fontId="1"/>
  </si>
  <si>
    <t>前　　年</t>
    <rPh sb="0" eb="1">
      <t>マエ</t>
    </rPh>
    <rPh sb="3" eb="4">
      <t>トシ</t>
    </rPh>
    <phoneticPr fontId="1"/>
  </si>
  <si>
    <t>今　　年</t>
    <rPh sb="0" eb="1">
      <t>イマ</t>
    </rPh>
    <rPh sb="3" eb="4">
      <t>トシ</t>
    </rPh>
    <phoneticPr fontId="1"/>
  </si>
  <si>
    <t>前年　合計</t>
    <rPh sb="0" eb="2">
      <t>ゼンネン</t>
    </rPh>
    <rPh sb="3" eb="5">
      <t>ゴウケイ</t>
    </rPh>
    <phoneticPr fontId="1"/>
  </si>
  <si>
    <r>
      <t>電気 0.463 kg/kWh　　　都市ガス 2.23 kg/m</t>
    </r>
    <r>
      <rPr>
        <vertAlign val="superscript"/>
        <sz val="9"/>
        <color theme="6" tint="-0.499984740745262"/>
        <rFont val="ＭＳ Ｐゴシック"/>
        <family val="3"/>
        <charset val="128"/>
        <scheme val="minor"/>
      </rPr>
      <t>3</t>
    </r>
    <r>
      <rPr>
        <sz val="9"/>
        <color theme="6" tint="-0.499984740745262"/>
        <rFont val="ＭＳ Ｐゴシック"/>
        <family val="3"/>
        <charset val="128"/>
        <scheme val="minor"/>
      </rPr>
      <t>　　　LPガス 6.0 kg/m</t>
    </r>
    <r>
      <rPr>
        <vertAlign val="superscript"/>
        <sz val="9"/>
        <color theme="6" tint="-0.499984740745262"/>
        <rFont val="ＭＳ Ｐゴシック"/>
        <family val="3"/>
        <charset val="128"/>
        <scheme val="minor"/>
      </rPr>
      <t>3</t>
    </r>
    <r>
      <rPr>
        <sz val="9"/>
        <color theme="6" tint="-0.499984740745262"/>
        <rFont val="ＭＳ Ｐゴシック"/>
        <family val="3"/>
        <charset val="128"/>
        <scheme val="minor"/>
      </rPr>
      <t>　　　水道 0.54 kg/m</t>
    </r>
    <r>
      <rPr>
        <vertAlign val="superscript"/>
        <sz val="9"/>
        <color theme="6" tint="-0.499984740745262"/>
        <rFont val="ＭＳ Ｐゴシック"/>
        <family val="3"/>
        <charset val="128"/>
        <scheme val="minor"/>
      </rPr>
      <t>3</t>
    </r>
    <r>
      <rPr>
        <sz val="9"/>
        <color theme="6" tint="-0.499984740745262"/>
        <rFont val="ＭＳ Ｐゴシック"/>
        <family val="3"/>
        <charset val="128"/>
        <scheme val="minor"/>
      </rPr>
      <t>　　　ガソリン 2.32 kg/L　　　軽油 2.58 kg/L　　　灯油 2.49 kg/L</t>
    </r>
    <rPh sb="0" eb="2">
      <t>デンキ</t>
    </rPh>
    <rPh sb="18" eb="20">
      <t>トシ</t>
    </rPh>
    <rPh sb="53" eb="55">
      <t>スイドウ</t>
    </rPh>
    <rPh sb="86" eb="88">
      <t>ケイユ</t>
    </rPh>
    <rPh sb="101" eb="103">
      <t>トウユ</t>
    </rPh>
    <phoneticPr fontId="1"/>
  </si>
  <si>
    <r>
      <t>■燃料種別内訳　[kg-CO</t>
    </r>
    <r>
      <rPr>
        <vertAlign val="subscript"/>
        <sz val="9"/>
        <rFont val="ＭＳ Ｐゴシック"/>
        <family val="3"/>
        <charset val="128"/>
        <scheme val="minor"/>
      </rPr>
      <t>2</t>
    </r>
    <r>
      <rPr>
        <sz val="9"/>
        <rFont val="ＭＳ Ｐゴシック"/>
        <family val="3"/>
        <charset val="128"/>
        <scheme val="minor"/>
      </rPr>
      <t>/世帯]</t>
    </r>
    <rPh sb="1" eb="3">
      <t>ネンリョウ</t>
    </rPh>
    <rPh sb="3" eb="5">
      <t>シュベツ</t>
    </rPh>
    <rPh sb="5" eb="7">
      <t>ウチワケ</t>
    </rPh>
    <rPh sb="16" eb="18">
      <t>セタイ</t>
    </rPh>
    <phoneticPr fontId="51"/>
  </si>
  <si>
    <t>電気(kwh)</t>
    <rPh sb="0" eb="2">
      <t>デンキ</t>
    </rPh>
    <phoneticPr fontId="1"/>
  </si>
  <si>
    <t>都市ガス(㎥)</t>
    <rPh sb="0" eb="2">
      <t>トシ</t>
    </rPh>
    <phoneticPr fontId="1"/>
  </si>
  <si>
    <t>LPガス(㎥)</t>
  </si>
  <si>
    <t>LPガス(㎥)</t>
    <phoneticPr fontId="1"/>
  </si>
  <si>
    <t>ガソリン(ℓ）</t>
  </si>
  <si>
    <t>ガソリン(ℓ）</t>
    <phoneticPr fontId="1"/>
  </si>
  <si>
    <t>水道(㎥)</t>
    <rPh sb="0" eb="1">
      <t>スイ</t>
    </rPh>
    <rPh sb="1" eb="2">
      <t>ミチ</t>
    </rPh>
    <phoneticPr fontId="1"/>
  </si>
  <si>
    <t>軽油(ℓ)</t>
    <rPh sb="0" eb="1">
      <t>ケイ</t>
    </rPh>
    <rPh sb="1" eb="2">
      <t>アブラ</t>
    </rPh>
    <phoneticPr fontId="1"/>
  </si>
  <si>
    <t>灯油(ℓ）</t>
    <rPh sb="0" eb="1">
      <t>ヒ</t>
    </rPh>
    <rPh sb="1" eb="2">
      <t>アブラ</t>
    </rPh>
    <phoneticPr fontId="1"/>
  </si>
  <si>
    <t>電気(円)</t>
    <rPh sb="0" eb="1">
      <t>デン</t>
    </rPh>
    <rPh sb="1" eb="2">
      <t>キ</t>
    </rPh>
    <rPh sb="3" eb="4">
      <t>エン</t>
    </rPh>
    <phoneticPr fontId="1"/>
  </si>
  <si>
    <t>都市ガス(円)</t>
    <rPh sb="0" eb="2">
      <t>トシ</t>
    </rPh>
    <rPh sb="5" eb="6">
      <t>エン</t>
    </rPh>
    <phoneticPr fontId="1"/>
  </si>
  <si>
    <t>LPガス(円)</t>
    <rPh sb="5" eb="6">
      <t>エン</t>
    </rPh>
    <phoneticPr fontId="1"/>
  </si>
  <si>
    <t>水道(円)</t>
    <rPh sb="0" eb="1">
      <t>スイ</t>
    </rPh>
    <rPh sb="1" eb="2">
      <t>ミチ</t>
    </rPh>
    <rPh sb="3" eb="4">
      <t>エン</t>
    </rPh>
    <phoneticPr fontId="1"/>
  </si>
  <si>
    <t>ガソリン(円)</t>
    <rPh sb="5" eb="6">
      <t>エン</t>
    </rPh>
    <phoneticPr fontId="1"/>
  </si>
  <si>
    <t>軽油(円)</t>
    <rPh sb="0" eb="1">
      <t>ケイ</t>
    </rPh>
    <rPh sb="1" eb="2">
      <t>アブラ</t>
    </rPh>
    <rPh sb="3" eb="4">
      <t>エン</t>
    </rPh>
    <phoneticPr fontId="1"/>
  </si>
  <si>
    <t>灯油(円)</t>
    <rPh sb="0" eb="1">
      <t>ヒ</t>
    </rPh>
    <rPh sb="1" eb="2">
      <t>アブラ</t>
    </rPh>
    <rPh sb="3" eb="4">
      <t>エン</t>
    </rPh>
    <phoneticPr fontId="1"/>
  </si>
  <si>
    <t>電気(kg)</t>
    <rPh sb="0" eb="1">
      <t>デン</t>
    </rPh>
    <rPh sb="1" eb="2">
      <t>キ</t>
    </rPh>
    <phoneticPr fontId="1"/>
  </si>
  <si>
    <t>ガス(kg)</t>
  </si>
  <si>
    <t>ガス(kg)</t>
    <phoneticPr fontId="1"/>
  </si>
  <si>
    <t>水道(kg)</t>
    <rPh sb="0" eb="1">
      <t>ミズ</t>
    </rPh>
    <rPh sb="1" eb="2">
      <t>ミチ</t>
    </rPh>
    <phoneticPr fontId="1"/>
  </si>
  <si>
    <t>自動車(kg)</t>
    <rPh sb="0" eb="1">
      <t>ジ</t>
    </rPh>
    <rPh sb="1" eb="2">
      <t>ドウ</t>
    </rPh>
    <rPh sb="2" eb="3">
      <t>クルマ</t>
    </rPh>
    <phoneticPr fontId="1"/>
  </si>
  <si>
    <t>灯油(kg)</t>
    <rPh sb="0" eb="1">
      <t>ヒ</t>
    </rPh>
    <rPh sb="1" eb="2">
      <t>アブラ</t>
    </rPh>
    <phoneticPr fontId="1"/>
  </si>
  <si>
    <t>CO2排出量</t>
    <rPh sb="3" eb="5">
      <t>ハイシュツ</t>
    </rPh>
    <rPh sb="5" eb="6">
      <t>リョウ</t>
    </rPh>
    <phoneticPr fontId="1"/>
  </si>
  <si>
    <t>ガス(円)</t>
    <rPh sb="3" eb="4">
      <t>エン</t>
    </rPh>
    <phoneticPr fontId="1"/>
  </si>
  <si>
    <t>自動車(円)</t>
    <rPh sb="0" eb="3">
      <t>ジドウシャ</t>
    </rPh>
    <rPh sb="4" eb="5">
      <t>エン</t>
    </rPh>
    <phoneticPr fontId="1"/>
  </si>
  <si>
    <t>　入力が必要なシートは「入力シート」のみです。
　太枠内に、ご家庭の人数、エネルギー使用量と光熱水費を入力してください。
　入力はどの月から始めてもかまいません。</t>
    <rPh sb="48" eb="49">
      <t>スイ</t>
    </rPh>
    <phoneticPr fontId="1"/>
  </si>
  <si>
    <t>　入力が全て終わったら、「エコ診断（１年分）」のシートで結果をみてみましょう。
　エネルギー使用量から算出された二酸化炭素排出量や前年との比較結果が自動的に診断されます。
　以下のようなことに注意して省エネできるところがないか、今一度考えてみましょう。</t>
    <phoneticPr fontId="1"/>
  </si>
  <si>
    <r>
      <t>このCO</t>
    </r>
    <r>
      <rPr>
        <vertAlign val="subscript"/>
        <sz val="12"/>
        <color rgb="FF00B050"/>
        <rFont val="HGP創英角ﾎﾟｯﾌﾟ体"/>
        <family val="3"/>
        <charset val="128"/>
      </rPr>
      <t>2</t>
    </r>
    <r>
      <rPr>
        <sz val="12"/>
        <color rgb="FF00B050"/>
        <rFont val="HGP創英角ﾎﾟｯﾌﾟ体"/>
        <family val="3"/>
        <charset val="128"/>
      </rPr>
      <t>を相殺するのに必要なスギの木</t>
    </r>
    <rPh sb="6" eb="8">
      <t>ソウサイ</t>
    </rPh>
    <rPh sb="12" eb="14">
      <t>ヒツヨウ</t>
    </rPh>
    <rPh sb="18" eb="19">
      <t>キ</t>
    </rPh>
    <phoneticPr fontId="1"/>
  </si>
  <si>
    <t>(例：天草　力）</t>
    <rPh sb="1" eb="2">
      <t>レイ</t>
    </rPh>
    <rPh sb="3" eb="5">
      <t>アマクサ</t>
    </rPh>
    <rPh sb="6" eb="7">
      <t>チカラ</t>
    </rPh>
    <phoneticPr fontId="1"/>
  </si>
  <si>
    <t>2021
（環境省）</t>
    <rPh sb="6" eb="9">
      <t>カンキョウショウ</t>
    </rPh>
    <phoneticPr fontId="1"/>
  </si>
  <si>
    <t>2021
（JCCCA）</t>
    <phoneticPr fontId="1"/>
  </si>
  <si>
    <t>令和3年度</t>
    <rPh sb="0" eb="2">
      <t>レイワ</t>
    </rPh>
    <rPh sb="3" eb="4">
      <t>ネン</t>
    </rPh>
    <rPh sb="4" eb="5">
      <t>ド</t>
    </rPh>
    <phoneticPr fontId="1"/>
  </si>
  <si>
    <t>令和6年1月末現在</t>
    <rPh sb="0" eb="2">
      <t>レイワ</t>
    </rPh>
    <rPh sb="3" eb="4">
      <t>ネン</t>
    </rPh>
    <rPh sb="5" eb="7">
      <t>ガツマツ</t>
    </rPh>
    <rPh sb="7" eb="9">
      <t>ゲンザイ</t>
    </rPh>
    <phoneticPr fontId="1"/>
  </si>
  <si>
    <t>■環境省「令和3年度 家庭部門のCO2排出実態統計調査（確報値）」（9,804世帯のうち九州969世帯）より</t>
    <rPh sb="5" eb="7">
      <t>レイワ</t>
    </rPh>
    <rPh sb="28" eb="29">
      <t>アキラ</t>
    </rPh>
    <rPh sb="29" eb="30">
      <t>ホウ</t>
    </rPh>
    <rPh sb="39" eb="41">
      <t>セタイ</t>
    </rPh>
    <rPh sb="44" eb="46">
      <t>キュウシュウ</t>
    </rPh>
    <rPh sb="49" eb="51">
      <t>セタイ</t>
    </rPh>
    <phoneticPr fontId="1"/>
  </si>
  <si>
    <t>　「環境家計簿」とは、ご家庭や事業所で消費したエネルギー（電気・ガス・灯油・軽油・ガソリン・水道）から
排出される地球温暖化の原因となる二酸化炭素（CO２）排出量を確認できるツールです。
　私たちの生活が環境に対してどれくらいの影響を与えているのか一目でわかるとともに、
省エネに取組むことで生活や事業内容を見直すきっかけにもなります。
　地球にもお財布にも優しい環境家計簿の記録に是非取り組んでみてください。</t>
    <phoneticPr fontId="1"/>
  </si>
  <si>
    <t>数値を入力してみましょう</t>
    <rPh sb="0" eb="2">
      <t>スウチ</t>
    </rPh>
    <rPh sb="3" eb="5">
      <t>ニュウリョク</t>
    </rPh>
    <phoneticPr fontId="1"/>
  </si>
  <si>
    <t>　〇電気、ガス、水道　の使用量及び料金が記載された検針票
　〇ガソリン、軽油、灯油を買った時のレシート
　前年の分があれば結果を比較することができます。</t>
    <rPh sb="56" eb="57">
      <t>ブン</t>
    </rPh>
    <phoneticPr fontId="1"/>
  </si>
  <si>
    <t>※6人以上は、一世帯5,800ｋｇとして計算</t>
    <rPh sb="2" eb="3">
      <t>ニン</t>
    </rPh>
    <rPh sb="3" eb="5">
      <t>イジョウ</t>
    </rPh>
    <rPh sb="7" eb="10">
      <t>イッセタイ</t>
    </rPh>
    <rPh sb="20" eb="22">
      <t>ケイサン</t>
    </rPh>
    <phoneticPr fontId="1"/>
  </si>
  <si>
    <t>ｔ－CO2/世帯</t>
    <rPh sb="6" eb="8">
      <t>セタイ</t>
    </rPh>
    <phoneticPr fontId="1"/>
  </si>
  <si>
    <t>※【環境省】令和3年度 家庭部門のCO2排出実態統計調査（確報値）
※水道は含まれていない。</t>
    <rPh sb="6" eb="8">
      <t>レイワ</t>
    </rPh>
    <rPh sb="29" eb="31">
      <t>カクホウ</t>
    </rPh>
    <rPh sb="35" eb="37">
      <t>スイドウ</t>
    </rPh>
    <rPh sb="38" eb="39">
      <t>フク</t>
    </rPh>
    <phoneticPr fontId="1"/>
  </si>
  <si>
    <r>
      <t>電気 0.407 kg/kWh（九電係数）　　　都市ガス 2.23 kg/m</t>
    </r>
    <r>
      <rPr>
        <vertAlign val="superscript"/>
        <sz val="9"/>
        <color theme="6" tint="-0.499984740745262"/>
        <rFont val="ＭＳ Ｐゴシック"/>
        <family val="3"/>
        <charset val="128"/>
        <scheme val="minor"/>
      </rPr>
      <t>3</t>
    </r>
    <r>
      <rPr>
        <sz val="9"/>
        <color theme="6" tint="-0.499984740745262"/>
        <rFont val="ＭＳ Ｐゴシック"/>
        <family val="3"/>
        <charset val="128"/>
        <scheme val="minor"/>
      </rPr>
      <t>　　　LPガス 6.0 kg/m</t>
    </r>
    <r>
      <rPr>
        <vertAlign val="superscript"/>
        <sz val="9"/>
        <color theme="6" tint="-0.499984740745262"/>
        <rFont val="ＭＳ Ｐゴシック"/>
        <family val="3"/>
        <charset val="128"/>
        <scheme val="minor"/>
      </rPr>
      <t>3</t>
    </r>
    <r>
      <rPr>
        <sz val="9"/>
        <color theme="6" tint="-0.499984740745262"/>
        <rFont val="ＭＳ Ｐゴシック"/>
        <family val="3"/>
        <charset val="128"/>
        <scheme val="minor"/>
      </rPr>
      <t>　　　水道 0.54 kg/m</t>
    </r>
    <r>
      <rPr>
        <vertAlign val="superscript"/>
        <sz val="9"/>
        <color theme="6" tint="-0.499984740745262"/>
        <rFont val="ＭＳ Ｐゴシック"/>
        <family val="3"/>
        <charset val="128"/>
        <scheme val="minor"/>
      </rPr>
      <t>3</t>
    </r>
    <r>
      <rPr>
        <sz val="9"/>
        <color theme="6" tint="-0.499984740745262"/>
        <rFont val="ＭＳ Ｐゴシック"/>
        <family val="3"/>
        <charset val="128"/>
        <scheme val="minor"/>
      </rPr>
      <t>　　　ガソリン 2.32 kg/L　　　軽油 2.58 kg/L　　　灯油 2.62 kg/L</t>
    </r>
    <rPh sb="0" eb="2">
      <t>デンキ</t>
    </rPh>
    <rPh sb="24" eb="26">
      <t>トシ</t>
    </rPh>
    <rPh sb="59" eb="61">
      <t>スイドウ</t>
    </rPh>
    <rPh sb="92" eb="94">
      <t>ケイユ</t>
    </rPh>
    <rPh sb="107" eb="109">
      <t>トウユ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</si>
</sst>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月&quot;"/>
    <numFmt numFmtId="177" formatCode="#,##0_);[Red]\(#,##0\)"/>
    <numFmt numFmtId="178" formatCode="&quot;約 &quot;0"/>
    <numFmt numFmtId="179" formatCode="0.0%"/>
  </numFmts>
  <fonts count="83">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b/>
      <sz val="10"/>
      <color theme="9" tint="-0.249977111117893"/>
      <name val="ＭＳ Ｐゴシック"/>
      <family val="3"/>
      <charset val="128"/>
    </font>
    <font>
      <b/>
      <sz val="10"/>
      <color theme="9" tint="-0.249977111117893"/>
      <name val="ＭＳ Ｐゴシック"/>
      <family val="3"/>
      <charset val="128"/>
      <scheme val="minor"/>
    </font>
    <font>
      <sz val="14"/>
      <color theme="6" tint="-0.499984740745262"/>
      <name val="HGP創英角ﾎﾟｯﾌﾟ体"/>
      <family val="3"/>
      <charset val="128"/>
    </font>
    <font>
      <sz val="13"/>
      <color theme="6" tint="-0.499984740745262"/>
      <name val="HGP創英角ﾎﾟｯﾌﾟ体"/>
      <family val="3"/>
      <charset val="128"/>
    </font>
    <font>
      <sz val="10"/>
      <color theme="6" tint="-0.499984740745262"/>
      <name val="ＭＳ Ｐゴシック"/>
      <family val="2"/>
      <charset val="128"/>
      <scheme val="minor"/>
    </font>
    <font>
      <sz val="10"/>
      <color theme="6" tint="-0.499984740745262"/>
      <name val="ＭＳ Ｐゴシック"/>
      <family val="3"/>
      <charset val="128"/>
      <scheme val="minor"/>
    </font>
    <font>
      <b/>
      <sz val="10"/>
      <color theme="6" tint="-0.499984740745262"/>
      <name val="ＭＳ Ｐゴシック"/>
      <family val="3"/>
      <charset val="128"/>
      <scheme val="minor"/>
    </font>
    <font>
      <vertAlign val="superscript"/>
      <sz val="10"/>
      <color theme="6" tint="-0.499984740745262"/>
      <name val="ＭＳ Ｐゴシック"/>
      <family val="3"/>
      <charset val="128"/>
      <scheme val="minor"/>
    </font>
    <font>
      <sz val="9"/>
      <color theme="6" tint="-0.499984740745262"/>
      <name val="ＭＳ Ｐゴシック"/>
      <family val="3"/>
      <charset val="128"/>
      <scheme val="minor"/>
    </font>
    <font>
      <sz val="10"/>
      <color theme="4" tint="-0.499984740745262"/>
      <name val="ＭＳ Ｐゴシック"/>
      <family val="2"/>
      <charset val="128"/>
      <scheme val="minor"/>
    </font>
    <font>
      <sz val="10"/>
      <color theme="4" tint="-0.499984740745262"/>
      <name val="ＭＳ Ｐゴシック"/>
      <family val="3"/>
      <charset val="128"/>
      <scheme val="minor"/>
    </font>
    <font>
      <b/>
      <sz val="10"/>
      <color theme="4" tint="-0.499984740745262"/>
      <name val="ＭＳ Ｐゴシック"/>
      <family val="3"/>
      <charset val="128"/>
      <scheme val="minor"/>
    </font>
    <font>
      <vertAlign val="superscript"/>
      <sz val="10"/>
      <color theme="4" tint="-0.499984740745262"/>
      <name val="ＭＳ Ｐゴシック"/>
      <family val="3"/>
      <charset val="128"/>
      <scheme val="minor"/>
    </font>
    <font>
      <sz val="9"/>
      <color theme="4" tint="-0.499984740745262"/>
      <name val="ＭＳ Ｐゴシック"/>
      <family val="3"/>
      <charset val="128"/>
      <scheme val="minor"/>
    </font>
    <font>
      <sz val="13"/>
      <color theme="6" tint="-0.499984740745262"/>
      <name val="HGS創英角ﾎﾟｯﾌﾟ体"/>
      <family val="3"/>
      <charset val="128"/>
    </font>
    <font>
      <vertAlign val="subscript"/>
      <sz val="13"/>
      <color theme="6" tint="-0.499984740745262"/>
      <name val="HGS創英角ﾎﾟｯﾌﾟ体"/>
      <family val="3"/>
      <charset val="128"/>
    </font>
    <font>
      <vertAlign val="superscript"/>
      <sz val="9"/>
      <color theme="6" tint="-0.499984740745262"/>
      <name val="ＭＳ Ｐゴシック"/>
      <family val="3"/>
      <charset val="128"/>
      <scheme val="minor"/>
    </font>
    <font>
      <sz val="12"/>
      <color theme="4" tint="-0.499984740745262"/>
      <name val="HGP創英角ﾎﾟｯﾌﾟ体"/>
      <family val="3"/>
      <charset val="128"/>
    </font>
    <font>
      <sz val="12"/>
      <color theme="6" tint="-0.499984740745262"/>
      <name val="HGP創英角ｺﾞｼｯｸUB"/>
      <family val="3"/>
      <charset val="128"/>
    </font>
    <font>
      <sz val="12"/>
      <color theme="4" tint="-0.499984740745262"/>
      <name val="HGP創英角ｺﾞｼｯｸUB"/>
      <family val="3"/>
      <charset val="128"/>
    </font>
    <font>
      <sz val="10"/>
      <name val="ＭＳ Ｐゴシック"/>
      <family val="3"/>
      <charset val="128"/>
      <scheme val="minor"/>
    </font>
    <font>
      <b/>
      <sz val="10"/>
      <name val="ＭＳ Ｐゴシック"/>
      <family val="3"/>
      <charset val="128"/>
      <scheme val="minor"/>
    </font>
    <font>
      <sz val="9"/>
      <name val="ＭＳ Ｐゴシック"/>
      <family val="3"/>
      <charset val="128"/>
      <scheme val="minor"/>
    </font>
    <font>
      <b/>
      <sz val="10"/>
      <color rgb="FF00B050"/>
      <name val="ＭＳ Ｐゴシック"/>
      <family val="3"/>
      <charset val="128"/>
      <scheme val="minor"/>
    </font>
    <font>
      <sz val="14"/>
      <color rgb="FF0070C0"/>
      <name val="HGP創英角ﾎﾟｯﾌﾟ体"/>
      <family val="3"/>
      <charset val="128"/>
    </font>
    <font>
      <b/>
      <sz val="11"/>
      <name val="ＭＳ Ｐゴシック"/>
      <family val="3"/>
      <charset val="128"/>
      <scheme val="minor"/>
    </font>
    <font>
      <b/>
      <sz val="12"/>
      <name val="ＭＳ Ｐゴシック"/>
      <family val="3"/>
      <charset val="128"/>
      <scheme val="minor"/>
    </font>
    <font>
      <sz val="10"/>
      <color rgb="FF0070C0"/>
      <name val="HGP創英角ｺﾞｼｯｸUB"/>
      <family val="3"/>
      <charset val="128"/>
    </font>
    <font>
      <b/>
      <sz val="11"/>
      <color rgb="FF00B050"/>
      <name val="ＭＳ Ｐゴシック"/>
      <family val="3"/>
      <charset val="128"/>
      <scheme val="minor"/>
    </font>
    <font>
      <sz val="12"/>
      <color rgb="FF00B050"/>
      <name val="HGP創英角ﾎﾟｯﾌﾟ体"/>
      <family val="3"/>
      <charset val="128"/>
    </font>
    <font>
      <b/>
      <u/>
      <sz val="12"/>
      <color rgb="FF00B050"/>
      <name val="ＭＳ Ｐゴシック"/>
      <family val="3"/>
      <charset val="128"/>
      <scheme val="minor"/>
    </font>
    <font>
      <b/>
      <u/>
      <vertAlign val="subscript"/>
      <sz val="12"/>
      <color rgb="FF00B050"/>
      <name val="ＭＳ Ｐゴシック"/>
      <family val="3"/>
      <charset val="128"/>
      <scheme val="minor"/>
    </font>
    <font>
      <sz val="10"/>
      <name val="ＭＳ Ｐゴシック"/>
      <family val="3"/>
      <charset val="128"/>
    </font>
    <font>
      <sz val="28"/>
      <color theme="9" tint="-0.249977111117893"/>
      <name val="HGP創英角ﾎﾟｯﾌﾟ体"/>
      <family val="3"/>
      <charset val="128"/>
    </font>
    <font>
      <b/>
      <sz val="10.5"/>
      <color rgb="FF00B050"/>
      <name val="ＭＳ Ｐゴシック"/>
      <family val="3"/>
      <charset val="128"/>
      <scheme val="minor"/>
    </font>
    <font>
      <b/>
      <sz val="22"/>
      <name val="ＭＳ Ｐゴシック"/>
      <family val="3"/>
      <charset val="128"/>
      <scheme val="minor"/>
    </font>
    <font>
      <vertAlign val="subscript"/>
      <sz val="12"/>
      <color rgb="FF00B050"/>
      <name val="HGP創英角ﾎﾟｯﾌﾟ体"/>
      <family val="3"/>
      <charset val="128"/>
    </font>
    <font>
      <sz val="10"/>
      <color rgb="FFCCFFFF"/>
      <name val="ＭＳ Ｐゴシック"/>
      <family val="3"/>
      <charset val="128"/>
      <scheme val="minor"/>
    </font>
    <font>
      <sz val="11"/>
      <color theme="1" tint="0.34998626667073579"/>
      <name val="HGP創英角ﾎﾟｯﾌﾟ体"/>
      <family val="3"/>
      <charset val="128"/>
    </font>
    <font>
      <sz val="6"/>
      <name val="ＭＳ Ｐゴシック"/>
      <family val="3"/>
      <charset val="128"/>
    </font>
    <font>
      <b/>
      <sz val="12"/>
      <color indexed="62"/>
      <name val="HG丸ｺﾞｼｯｸM-PRO"/>
      <family val="3"/>
      <charset val="128"/>
    </font>
    <font>
      <sz val="11"/>
      <color theme="1"/>
      <name val="ＭＳ Ｐゴシック"/>
      <family val="3"/>
      <charset val="128"/>
      <scheme val="minor"/>
    </font>
    <font>
      <b/>
      <sz val="26"/>
      <color theme="4" tint="-0.249977111117893"/>
      <name val="HG丸ｺﾞｼｯｸM-PRO"/>
      <family val="3"/>
      <charset val="128"/>
    </font>
    <font>
      <sz val="11"/>
      <color theme="1"/>
      <name val="ＭＳ Ｐゴシック"/>
      <family val="2"/>
      <charset val="128"/>
      <scheme val="minor"/>
    </font>
    <font>
      <b/>
      <sz val="12"/>
      <color rgb="FFFF0000"/>
      <name val="ＭＳ Ｐゴシック"/>
      <family val="3"/>
      <charset val="128"/>
      <scheme val="minor"/>
    </font>
    <font>
      <vertAlign val="superscript"/>
      <sz val="10"/>
      <name val="ＭＳ Ｐゴシック"/>
      <family val="3"/>
      <charset val="128"/>
      <scheme val="minor"/>
    </font>
    <font>
      <sz val="10"/>
      <name val="ＭＳ 明朝"/>
      <family val="1"/>
      <charset val="128"/>
    </font>
    <font>
      <sz val="6"/>
      <name val="ＭＳ Ｐ明朝"/>
      <family val="1"/>
      <charset val="128"/>
    </font>
    <font>
      <sz val="8"/>
      <name val="ＭＳ Ｐゴシック"/>
      <family val="3"/>
      <charset val="128"/>
      <scheme val="minor"/>
    </font>
    <font>
      <b/>
      <sz val="10"/>
      <color theme="1"/>
      <name val="ＭＳ Ｐゴシック"/>
      <family val="3"/>
      <charset val="128"/>
      <scheme val="minor"/>
    </font>
    <font>
      <b/>
      <sz val="12"/>
      <color theme="6" tint="-0.499984740745262"/>
      <name val="ＭＳ Ｐゴシック"/>
      <family val="3"/>
      <charset val="128"/>
      <scheme val="minor"/>
    </font>
    <font>
      <sz val="12"/>
      <name val="ＭＳ Ｐゴシック"/>
      <family val="3"/>
      <charset val="128"/>
      <scheme val="minor"/>
    </font>
    <font>
      <b/>
      <sz val="10"/>
      <color rgb="FFFF0000"/>
      <name val="ＭＳ Ｐゴシック"/>
      <family val="3"/>
      <charset val="128"/>
      <scheme val="minor"/>
    </font>
    <font>
      <vertAlign val="subscript"/>
      <sz val="10"/>
      <name val="ＭＳ Ｐゴシック"/>
      <family val="3"/>
      <charset val="128"/>
      <scheme val="minor"/>
    </font>
    <font>
      <u/>
      <sz val="11"/>
      <color theme="10"/>
      <name val="ＭＳ Ｐゴシック"/>
      <family val="2"/>
      <charset val="128"/>
      <scheme val="minor"/>
    </font>
    <font>
      <sz val="9"/>
      <color theme="1"/>
      <name val="ＭＳ Ｐゴシック"/>
      <family val="2"/>
      <charset val="128"/>
      <scheme val="minor"/>
    </font>
    <font>
      <b/>
      <sz val="11"/>
      <color indexed="9"/>
      <name val="HGP創英角ｺﾞｼｯｸUB"/>
      <family val="3"/>
      <charset val="128"/>
    </font>
    <font>
      <b/>
      <sz val="10"/>
      <name val="HG丸ｺﾞｼｯｸM-PRO"/>
      <family val="3"/>
      <charset val="128"/>
    </font>
    <font>
      <b/>
      <sz val="12"/>
      <name val="HG丸ｺﾞｼｯｸM-PRO"/>
      <family val="3"/>
      <charset val="128"/>
    </font>
    <font>
      <sz val="11"/>
      <color rgb="FF00B050"/>
      <name val="ＭＳ Ｐゴシック"/>
      <family val="3"/>
      <charset val="128"/>
      <scheme val="minor"/>
    </font>
    <font>
      <sz val="11"/>
      <name val="ＭＳ Ｐゴシック"/>
      <family val="2"/>
      <charset val="128"/>
      <scheme val="minor"/>
    </font>
    <font>
      <i/>
      <sz val="36"/>
      <color rgb="FF00B050"/>
      <name val="HGP創英角ﾎﾟｯﾌﾟ体"/>
      <family val="3"/>
      <charset val="128"/>
    </font>
    <font>
      <b/>
      <sz val="9"/>
      <name val="ＭＳ Ｐゴシック"/>
      <family val="3"/>
      <charset val="128"/>
      <scheme val="minor"/>
    </font>
    <font>
      <sz val="8"/>
      <color rgb="FFFF0000"/>
      <name val="ＭＳ Ｐゴシック"/>
      <family val="3"/>
      <charset val="128"/>
      <scheme val="minor"/>
    </font>
    <font>
      <b/>
      <sz val="10"/>
      <color theme="6" tint="-0.499984740745262"/>
      <name val="ＭＳ Ｐゴシック"/>
      <family val="3"/>
      <charset val="128"/>
      <scheme val="major"/>
    </font>
    <font>
      <b/>
      <vertAlign val="superscript"/>
      <sz val="10"/>
      <color theme="6" tint="-0.499984740745262"/>
      <name val="ＭＳ Ｐゴシック"/>
      <family val="3"/>
      <charset val="128"/>
      <scheme val="major"/>
    </font>
    <font>
      <b/>
      <sz val="9"/>
      <color theme="6" tint="-0.499984740745262"/>
      <name val="ＭＳ Ｐゴシック"/>
      <family val="3"/>
      <charset val="128"/>
      <scheme val="major"/>
    </font>
    <font>
      <sz val="10.5"/>
      <name val="ＭＳ Ｐゴシック"/>
      <family val="3"/>
      <charset val="128"/>
      <scheme val="minor"/>
    </font>
    <font>
      <sz val="9"/>
      <color rgb="FF00B0F0"/>
      <name val="ＭＳ Ｐゴシック"/>
      <family val="3"/>
      <charset val="128"/>
      <scheme val="minor"/>
    </font>
    <font>
      <b/>
      <sz val="9"/>
      <color indexed="81"/>
      <name val="ＭＳ Ｐゴシック"/>
      <family val="3"/>
      <charset val="128"/>
    </font>
    <font>
      <sz val="9"/>
      <color indexed="81"/>
      <name val="ＭＳ Ｐゴシック"/>
      <family val="3"/>
      <charset val="128"/>
    </font>
    <font>
      <vertAlign val="subscript"/>
      <sz val="9"/>
      <name val="ＭＳ Ｐゴシック"/>
      <family val="3"/>
      <charset val="128"/>
      <scheme val="minor"/>
    </font>
    <font>
      <sz val="36"/>
      <color theme="1"/>
      <name val="HGP創英角ｺﾞｼｯｸUB"/>
      <family val="3"/>
      <charset val="128"/>
    </font>
    <font>
      <sz val="12"/>
      <color theme="1"/>
      <name val="ＭＳ Ｐゴシック"/>
      <family val="3"/>
      <charset val="128"/>
      <scheme val="minor"/>
    </font>
    <font>
      <b/>
      <sz val="11"/>
      <name val="HG丸ｺﾞｼｯｸM-PRO"/>
      <family val="3"/>
      <charset val="128"/>
    </font>
    <font>
      <u/>
      <sz val="14"/>
      <color theme="1"/>
      <name val="HGP創英角ｺﾞｼｯｸUB"/>
      <family val="3"/>
      <charset val="128"/>
    </font>
    <font>
      <sz val="14"/>
      <color rgb="FFFF0000"/>
      <name val="HGP創英角ｺﾞｼｯｸUB"/>
      <family val="3"/>
      <charset val="128"/>
    </font>
    <font>
      <sz val="9"/>
      <color indexed="81"/>
      <name val="MS P ゴシック"/>
      <family val="3"/>
      <charset val="128"/>
    </font>
    <font>
      <b/>
      <sz val="9"/>
      <color indexed="81"/>
      <name val="MS P ゴシック"/>
      <family val="3"/>
      <charset val="128"/>
    </font>
  </fonts>
  <fills count="1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CCFFFF"/>
        <bgColor indexed="64"/>
      </patternFill>
    </fill>
    <fill>
      <patternFill patternType="solid">
        <fgColor rgb="FF66FFFF"/>
        <bgColor indexed="64"/>
      </patternFill>
    </fill>
    <fill>
      <patternFill patternType="solid">
        <fgColor rgb="FFCCFF99"/>
        <bgColor indexed="64"/>
      </patternFill>
    </fill>
    <fill>
      <patternFill patternType="solid">
        <fgColor rgb="FFFFFF00"/>
        <bgColor indexed="64"/>
      </patternFill>
    </fill>
    <fill>
      <patternFill patternType="solid">
        <fgColor rgb="FFFFFFCC"/>
        <bgColor indexed="64"/>
      </patternFill>
    </fill>
    <fill>
      <patternFill patternType="solid">
        <fgColor rgb="FFFFFFE7"/>
        <bgColor indexed="64"/>
      </patternFill>
    </fill>
    <fill>
      <patternFill patternType="solid">
        <fgColor rgb="FFFFFFFF"/>
        <bgColor indexed="64"/>
      </patternFill>
    </fill>
    <fill>
      <patternFill patternType="solid">
        <fgColor rgb="FFFF99CC"/>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rgb="FFCCFFFF"/>
      </right>
      <top/>
      <bottom/>
      <diagonal/>
    </border>
    <border>
      <left style="thin">
        <color rgb="FFCCFFFF"/>
      </left>
      <right/>
      <top style="thin">
        <color rgb="FFCCFFFF"/>
      </top>
      <bottom/>
      <diagonal/>
    </border>
    <border>
      <left/>
      <right/>
      <top style="thin">
        <color rgb="FFCCFFFF"/>
      </top>
      <bottom/>
      <diagonal/>
    </border>
    <border>
      <left/>
      <right style="thin">
        <color rgb="FFCCFFFF"/>
      </right>
      <top style="thin">
        <color rgb="FFCCFFFF"/>
      </top>
      <bottom/>
      <diagonal/>
    </border>
    <border>
      <left style="thin">
        <color rgb="FFCCFFFF"/>
      </left>
      <right/>
      <top/>
      <bottom/>
      <diagonal/>
    </border>
    <border>
      <left style="thin">
        <color theme="6"/>
      </left>
      <right style="thin">
        <color theme="6"/>
      </right>
      <top style="thin">
        <color theme="6"/>
      </top>
      <bottom style="thin">
        <color theme="6"/>
      </bottom>
      <diagonal/>
    </border>
    <border>
      <left/>
      <right/>
      <top/>
      <bottom style="thick">
        <color rgb="FFCCFFFF"/>
      </bottom>
      <diagonal/>
    </border>
    <border>
      <left style="medium">
        <color theme="6" tint="0.79998168889431442"/>
      </left>
      <right style="medium">
        <color theme="6" tint="0.79998168889431442"/>
      </right>
      <top style="medium">
        <color theme="6" tint="0.79998168889431442"/>
      </top>
      <bottom style="medium">
        <color theme="6" tint="0.79998168889431442"/>
      </bottom>
      <diagonal/>
    </border>
    <border>
      <left/>
      <right/>
      <top style="thick">
        <color rgb="FFCCFFFF"/>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top/>
      <bottom style="thin">
        <color theme="9" tint="-0.24994659260841701"/>
      </bottom>
      <diagonal/>
    </border>
    <border>
      <left/>
      <right style="thin">
        <color theme="9" tint="-0.24994659260841701"/>
      </right>
      <top/>
      <bottom style="thin">
        <color theme="9" tint="-0.24994659260841701"/>
      </bottom>
      <diagonal/>
    </border>
    <border>
      <left/>
      <right style="thin">
        <color theme="9"/>
      </right>
      <top/>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diagonal/>
    </border>
    <border>
      <left style="thin">
        <color theme="9" tint="0.39994506668294322"/>
      </left>
      <right/>
      <top style="thin">
        <color theme="9" tint="0.39994506668294322"/>
      </top>
      <bottom/>
      <diagonal/>
    </border>
    <border>
      <left/>
      <right/>
      <top style="thin">
        <color theme="9" tint="0.39994506668294322"/>
      </top>
      <bottom/>
      <diagonal/>
    </border>
    <border>
      <left/>
      <right style="thin">
        <color theme="9" tint="0.39994506668294322"/>
      </right>
      <top style="thin">
        <color theme="9" tint="0.39994506668294322"/>
      </top>
      <bottom/>
      <diagonal/>
    </border>
    <border>
      <left style="thin">
        <color theme="9" tint="0.39994506668294322"/>
      </left>
      <right/>
      <top/>
      <bottom style="thin">
        <color theme="9" tint="0.39994506668294322"/>
      </bottom>
      <diagonal/>
    </border>
    <border>
      <left/>
      <right/>
      <top/>
      <bottom style="thin">
        <color theme="9" tint="0.39994506668294322"/>
      </bottom>
      <diagonal/>
    </border>
    <border>
      <left/>
      <right style="thin">
        <color theme="9" tint="0.39994506668294322"/>
      </right>
      <top/>
      <bottom style="thin">
        <color theme="9" tint="0.39994506668294322"/>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s>
  <cellStyleXfs count="4">
    <xf numFmtId="0" fontId="0" fillId="0" borderId="0">
      <alignment vertical="center"/>
    </xf>
    <xf numFmtId="38" fontId="47" fillId="0" borderId="0" applyFont="0" applyFill="0" applyBorder="0" applyAlignment="0" applyProtection="0">
      <alignment vertical="center"/>
    </xf>
    <xf numFmtId="0" fontId="50" fillId="0" borderId="0"/>
    <xf numFmtId="0" fontId="58" fillId="0" borderId="0" applyNumberFormat="0" applyFill="0" applyBorder="0" applyAlignment="0" applyProtection="0">
      <alignment vertical="center"/>
    </xf>
  </cellStyleXfs>
  <cellXfs count="309">
    <xf numFmtId="0" fontId="0" fillId="0" borderId="0" xfId="0">
      <alignment vertical="center"/>
    </xf>
    <xf numFmtId="0" fontId="2" fillId="3" borderId="0" xfId="0" applyFont="1" applyFill="1">
      <alignment vertical="center"/>
    </xf>
    <xf numFmtId="0" fontId="14" fillId="2" borderId="1" xfId="0" applyFont="1" applyFill="1" applyBorder="1" applyAlignment="1">
      <alignment horizontal="center" vertical="center" wrapText="1"/>
    </xf>
    <xf numFmtId="3" fontId="10" fillId="6" borderId="21" xfId="0" applyNumberFormat="1" applyFont="1" applyFill="1" applyBorder="1" applyAlignment="1">
      <alignment horizontal="right" vertical="center"/>
    </xf>
    <xf numFmtId="0" fontId="9" fillId="6" borderId="13" xfId="0" applyFont="1" applyFill="1" applyBorder="1" applyAlignment="1">
      <alignment horizontal="center" vertical="center"/>
    </xf>
    <xf numFmtId="3" fontId="10" fillId="6" borderId="22" xfId="0" applyNumberFormat="1" applyFont="1" applyFill="1" applyBorder="1" applyAlignment="1">
      <alignment horizontal="right" vertical="center"/>
    </xf>
    <xf numFmtId="0" fontId="9" fillId="6" borderId="16" xfId="0" applyFont="1" applyFill="1" applyBorder="1" applyAlignment="1">
      <alignment horizontal="center" vertical="center"/>
    </xf>
    <xf numFmtId="0" fontId="12" fillId="6" borderId="16" xfId="0" applyFont="1" applyFill="1" applyBorder="1" applyAlignment="1">
      <alignment horizontal="center" vertical="center"/>
    </xf>
    <xf numFmtId="3" fontId="10" fillId="6" borderId="23" xfId="0" applyNumberFormat="1" applyFont="1" applyFill="1" applyBorder="1" applyAlignment="1">
      <alignment horizontal="right" vertical="center"/>
    </xf>
    <xf numFmtId="0" fontId="12" fillId="6" borderId="19" xfId="0" applyFont="1" applyFill="1" applyBorder="1" applyAlignment="1">
      <alignment horizontal="center" vertical="center"/>
    </xf>
    <xf numFmtId="0" fontId="9" fillId="6" borderId="4" xfId="0" applyFont="1" applyFill="1" applyBorder="1" applyAlignment="1">
      <alignment horizontal="center" vertical="center"/>
    </xf>
    <xf numFmtId="3" fontId="10" fillId="6" borderId="6" xfId="0" applyNumberFormat="1" applyFont="1" applyFill="1" applyBorder="1">
      <alignment vertical="center"/>
    </xf>
    <xf numFmtId="3" fontId="10" fillId="6" borderId="2" xfId="0" applyNumberFormat="1" applyFont="1" applyFill="1" applyBorder="1" applyAlignment="1">
      <alignment horizontal="right" vertical="center"/>
    </xf>
    <xf numFmtId="0" fontId="9" fillId="6" borderId="19" xfId="0" applyFont="1" applyFill="1" applyBorder="1" applyAlignment="1">
      <alignment horizontal="center" vertical="center"/>
    </xf>
    <xf numFmtId="3" fontId="10" fillId="6" borderId="1" xfId="0" applyNumberFormat="1" applyFont="1" applyFill="1" applyBorder="1">
      <alignment vertical="center"/>
    </xf>
    <xf numFmtId="3" fontId="10" fillId="6" borderId="12" xfId="0" applyNumberFormat="1" applyFont="1" applyFill="1" applyBorder="1" applyAlignment="1">
      <alignment horizontal="right" vertical="center"/>
    </xf>
    <xf numFmtId="3" fontId="10" fillId="6" borderId="15" xfId="0" applyNumberFormat="1" applyFont="1" applyFill="1" applyBorder="1" applyAlignment="1">
      <alignment horizontal="right" vertical="center"/>
    </xf>
    <xf numFmtId="3" fontId="10" fillId="6" borderId="18" xfId="0" applyNumberFormat="1" applyFont="1" applyFill="1" applyBorder="1" applyAlignment="1">
      <alignment horizontal="right" vertical="center"/>
    </xf>
    <xf numFmtId="3" fontId="15" fillId="6" borderId="21" xfId="0" applyNumberFormat="1" applyFont="1" applyFill="1" applyBorder="1" applyAlignment="1">
      <alignment horizontal="right" vertical="center"/>
    </xf>
    <xf numFmtId="0" fontId="14" fillId="6" borderId="13" xfId="0" applyFont="1" applyFill="1" applyBorder="1" applyAlignment="1">
      <alignment horizontal="center" vertical="center"/>
    </xf>
    <xf numFmtId="3" fontId="14" fillId="6" borderId="14" xfId="0" applyNumberFormat="1" applyFont="1" applyFill="1" applyBorder="1" applyAlignment="1">
      <alignment horizontal="right" vertical="center" wrapText="1"/>
    </xf>
    <xf numFmtId="3" fontId="15" fillId="6" borderId="22" xfId="0" applyNumberFormat="1" applyFont="1" applyFill="1" applyBorder="1" applyAlignment="1">
      <alignment horizontal="right" vertical="center"/>
    </xf>
    <xf numFmtId="0" fontId="14" fillId="6" borderId="16" xfId="0" applyFont="1" applyFill="1" applyBorder="1" applyAlignment="1">
      <alignment horizontal="center" vertical="center"/>
    </xf>
    <xf numFmtId="3" fontId="14" fillId="6" borderId="17" xfId="0" applyNumberFormat="1" applyFont="1" applyFill="1" applyBorder="1" applyAlignment="1">
      <alignment horizontal="right" vertical="center" wrapText="1"/>
    </xf>
    <xf numFmtId="0" fontId="17" fillId="6" borderId="16" xfId="0" applyFont="1" applyFill="1" applyBorder="1" applyAlignment="1">
      <alignment horizontal="center" vertical="center"/>
    </xf>
    <xf numFmtId="3" fontId="15" fillId="6" borderId="23" xfId="0" applyNumberFormat="1" applyFont="1" applyFill="1" applyBorder="1" applyAlignment="1">
      <alignment horizontal="right" vertical="center"/>
    </xf>
    <xf numFmtId="0" fontId="17" fillId="6" borderId="19" xfId="0" applyFont="1" applyFill="1" applyBorder="1" applyAlignment="1">
      <alignment horizontal="center" vertical="center"/>
    </xf>
    <xf numFmtId="3" fontId="14" fillId="6" borderId="20" xfId="0" applyNumberFormat="1" applyFont="1" applyFill="1" applyBorder="1" applyAlignment="1">
      <alignment horizontal="right" vertical="center" wrapText="1"/>
    </xf>
    <xf numFmtId="0" fontId="14" fillId="6" borderId="19" xfId="0" applyFont="1" applyFill="1" applyBorder="1" applyAlignment="1">
      <alignment horizontal="center" vertical="center"/>
    </xf>
    <xf numFmtId="3" fontId="15" fillId="6" borderId="2" xfId="0" applyNumberFormat="1" applyFont="1" applyFill="1" applyBorder="1" applyAlignment="1">
      <alignment horizontal="right" vertical="center"/>
    </xf>
    <xf numFmtId="0" fontId="14" fillId="6" borderId="4" xfId="0" applyFont="1" applyFill="1" applyBorder="1" applyAlignment="1">
      <alignment horizontal="center" vertical="center"/>
    </xf>
    <xf numFmtId="3" fontId="14" fillId="6" borderId="1" xfId="0" applyNumberFormat="1" applyFont="1" applyFill="1" applyBorder="1" applyAlignment="1">
      <alignment horizontal="right" vertical="center" wrapText="1"/>
    </xf>
    <xf numFmtId="3" fontId="15" fillId="6" borderId="6" xfId="0" applyNumberFormat="1" applyFont="1" applyFill="1" applyBorder="1">
      <alignment vertical="center"/>
    </xf>
    <xf numFmtId="3" fontId="15" fillId="6" borderId="1" xfId="0" applyNumberFormat="1" applyFont="1" applyFill="1" applyBorder="1">
      <alignment vertical="center"/>
    </xf>
    <xf numFmtId="3" fontId="15" fillId="6" borderId="12" xfId="0" applyNumberFormat="1" applyFont="1" applyFill="1" applyBorder="1" applyAlignment="1">
      <alignment horizontal="right" vertical="center"/>
    </xf>
    <xf numFmtId="3" fontId="15" fillId="6" borderId="15" xfId="0" applyNumberFormat="1" applyFont="1" applyFill="1" applyBorder="1" applyAlignment="1">
      <alignment horizontal="right" vertical="center"/>
    </xf>
    <xf numFmtId="3" fontId="15" fillId="6" borderId="18" xfId="0" applyNumberFormat="1" applyFont="1" applyFill="1" applyBorder="1" applyAlignment="1">
      <alignment horizontal="right" vertical="center"/>
    </xf>
    <xf numFmtId="0" fontId="2" fillId="3" borderId="0" xfId="0" applyNumberFormat="1" applyFont="1" applyFill="1">
      <alignment vertical="center"/>
    </xf>
    <xf numFmtId="0" fontId="24" fillId="4" borderId="0" xfId="0" applyNumberFormat="1" applyFont="1" applyFill="1" applyBorder="1" applyAlignment="1">
      <alignment horizontal="center" vertical="center"/>
    </xf>
    <xf numFmtId="0" fontId="24" fillId="4" borderId="0" xfId="0" applyNumberFormat="1" applyFont="1" applyFill="1" applyBorder="1" applyAlignment="1">
      <alignment vertical="center" wrapText="1"/>
    </xf>
    <xf numFmtId="0" fontId="24" fillId="4" borderId="0" xfId="0" applyNumberFormat="1" applyFont="1" applyFill="1" applyBorder="1" applyAlignment="1">
      <alignment vertical="center"/>
    </xf>
    <xf numFmtId="0" fontId="25" fillId="4" borderId="0" xfId="0" applyNumberFormat="1" applyFont="1" applyFill="1" applyBorder="1" applyAlignment="1">
      <alignment horizontal="center" vertical="center"/>
    </xf>
    <xf numFmtId="0" fontId="25" fillId="4" borderId="0" xfId="0" applyNumberFormat="1" applyFont="1" applyFill="1" applyBorder="1" applyAlignment="1">
      <alignment horizontal="right" vertical="center"/>
    </xf>
    <xf numFmtId="0" fontId="24" fillId="4" borderId="0" xfId="0" applyNumberFormat="1" applyFont="1" applyFill="1" applyAlignment="1">
      <alignment vertical="center"/>
    </xf>
    <xf numFmtId="0" fontId="24" fillId="4" borderId="0" xfId="0" applyNumberFormat="1" applyFont="1" applyFill="1" applyBorder="1" applyAlignment="1">
      <alignment horizontal="left" vertical="center"/>
    </xf>
    <xf numFmtId="0" fontId="25" fillId="4" borderId="0" xfId="0" applyNumberFormat="1" applyFont="1" applyFill="1" applyBorder="1" applyAlignment="1">
      <alignment vertical="center"/>
    </xf>
    <xf numFmtId="0" fontId="24" fillId="3" borderId="0" xfId="0" applyNumberFormat="1" applyFont="1" applyFill="1" applyAlignment="1">
      <alignment vertical="center"/>
    </xf>
    <xf numFmtId="0" fontId="24" fillId="4" borderId="26" xfId="0" applyNumberFormat="1" applyFont="1" applyFill="1" applyBorder="1" applyAlignment="1">
      <alignment horizontal="center" vertical="center"/>
    </xf>
    <xf numFmtId="0" fontId="31" fillId="4" borderId="0" xfId="0" applyNumberFormat="1" applyFont="1" applyFill="1" applyBorder="1" applyAlignment="1">
      <alignment horizontal="center" vertical="center"/>
    </xf>
    <xf numFmtId="0" fontId="24" fillId="4" borderId="25" xfId="0" applyNumberFormat="1" applyFont="1" applyFill="1" applyBorder="1" applyAlignment="1">
      <alignment horizontal="center" vertical="center"/>
    </xf>
    <xf numFmtId="0" fontId="24" fillId="4" borderId="26" xfId="0" applyNumberFormat="1" applyFont="1" applyFill="1" applyBorder="1" applyAlignment="1">
      <alignment vertical="center"/>
    </xf>
    <xf numFmtId="0" fontId="28" fillId="4" borderId="0" xfId="0" applyNumberFormat="1" applyFont="1" applyFill="1" applyBorder="1" applyAlignment="1">
      <alignment horizontal="left" vertical="center"/>
    </xf>
    <xf numFmtId="0" fontId="31" fillId="4" borderId="0" xfId="0" applyNumberFormat="1" applyFont="1" applyFill="1" applyBorder="1" applyAlignment="1">
      <alignment horizontal="left" vertical="center"/>
    </xf>
    <xf numFmtId="0" fontId="37" fillId="4" borderId="0" xfId="0" applyNumberFormat="1" applyFont="1" applyFill="1" applyBorder="1" applyAlignment="1">
      <alignment vertical="center" shrinkToFit="1"/>
    </xf>
    <xf numFmtId="176" fontId="9" fillId="2" borderId="5" xfId="0" applyNumberFormat="1" applyFont="1" applyFill="1" applyBorder="1" applyAlignment="1">
      <alignment horizontal="center" vertical="center"/>
    </xf>
    <xf numFmtId="0" fontId="24" fillId="4" borderId="27" xfId="0" applyNumberFormat="1" applyFont="1" applyFill="1" applyBorder="1" applyAlignment="1">
      <alignment vertical="center"/>
    </xf>
    <xf numFmtId="3" fontId="9" fillId="3" borderId="17" xfId="0" applyNumberFormat="1" applyFont="1" applyFill="1" applyBorder="1" applyProtection="1">
      <alignment vertical="center"/>
      <protection locked="0"/>
    </xf>
    <xf numFmtId="3" fontId="14" fillId="3" borderId="17" xfId="0" applyNumberFormat="1" applyFont="1" applyFill="1" applyBorder="1" applyProtection="1">
      <alignment vertical="center"/>
      <protection locked="0"/>
    </xf>
    <xf numFmtId="3" fontId="54" fillId="3" borderId="46" xfId="0" applyNumberFormat="1" applyFont="1" applyFill="1" applyBorder="1" applyAlignment="1" applyProtection="1">
      <alignment horizontal="center" vertical="center"/>
      <protection locked="0"/>
    </xf>
    <xf numFmtId="0" fontId="59" fillId="0" borderId="0" xfId="0" applyFont="1">
      <alignment vertical="center"/>
    </xf>
    <xf numFmtId="0" fontId="3" fillId="0" borderId="1" xfId="0" applyFont="1" applyBorder="1" applyAlignment="1">
      <alignment horizontal="center" vertical="center"/>
    </xf>
    <xf numFmtId="3" fontId="3" fillId="0" borderId="1" xfId="0" applyNumberFormat="1" applyFont="1" applyBorder="1">
      <alignment vertical="center"/>
    </xf>
    <xf numFmtId="9" fontId="3" fillId="0" borderId="1" xfId="0" applyNumberFormat="1" applyFont="1" applyBorder="1">
      <alignment vertical="center"/>
    </xf>
    <xf numFmtId="0" fontId="26" fillId="0" borderId="0" xfId="0" applyFont="1" applyFill="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47" xfId="0" applyFont="1" applyBorder="1" applyAlignment="1">
      <alignment horizontal="center" vertical="center"/>
    </xf>
    <xf numFmtId="3" fontId="3" fillId="0" borderId="14" xfId="0" applyNumberFormat="1" applyFont="1" applyBorder="1">
      <alignment vertical="center"/>
    </xf>
    <xf numFmtId="9" fontId="3" fillId="0" borderId="14" xfId="0" applyNumberFormat="1" applyFont="1" applyBorder="1">
      <alignment vertical="center"/>
    </xf>
    <xf numFmtId="3" fontId="3" fillId="0" borderId="17" xfId="0" applyNumberFormat="1" applyFont="1" applyBorder="1">
      <alignment vertical="center"/>
    </xf>
    <xf numFmtId="9" fontId="3" fillId="0" borderId="17" xfId="0" applyNumberFormat="1" applyFont="1" applyBorder="1">
      <alignment vertical="center"/>
    </xf>
    <xf numFmtId="3" fontId="3" fillId="0" borderId="20" xfId="0" applyNumberFormat="1" applyFont="1" applyBorder="1">
      <alignment vertical="center"/>
    </xf>
    <xf numFmtId="9" fontId="3" fillId="0" borderId="20" xfId="0" applyNumberFormat="1" applyFont="1" applyBorder="1">
      <alignment vertical="center"/>
    </xf>
    <xf numFmtId="0" fontId="3" fillId="0" borderId="1" xfId="0" applyFont="1" applyBorder="1">
      <alignment vertical="center"/>
    </xf>
    <xf numFmtId="0" fontId="3" fillId="0" borderId="0" xfId="0" applyFont="1" applyBorder="1">
      <alignment vertical="center"/>
    </xf>
    <xf numFmtId="0" fontId="3" fillId="0" borderId="14" xfId="0" applyFont="1" applyBorder="1">
      <alignment vertical="center"/>
    </xf>
    <xf numFmtId="0" fontId="3" fillId="0" borderId="17" xfId="0" applyFont="1" applyBorder="1">
      <alignment vertical="center"/>
    </xf>
    <xf numFmtId="0" fontId="3" fillId="0" borderId="20" xfId="0" applyFont="1" applyBorder="1">
      <alignment vertical="center"/>
    </xf>
    <xf numFmtId="0" fontId="3" fillId="0" borderId="48" xfId="0" applyFont="1" applyBorder="1">
      <alignment vertical="center"/>
    </xf>
    <xf numFmtId="0" fontId="26" fillId="0" borderId="0" xfId="0" applyNumberFormat="1" applyFont="1" applyFill="1" applyAlignment="1">
      <alignment vertical="center"/>
    </xf>
    <xf numFmtId="0" fontId="59" fillId="0" borderId="0" xfId="0" applyFont="1" applyFill="1">
      <alignment vertical="center"/>
    </xf>
    <xf numFmtId="38" fontId="26" fillId="0" borderId="1" xfId="1" applyFont="1" applyFill="1" applyBorder="1" applyAlignment="1">
      <alignment vertical="center"/>
    </xf>
    <xf numFmtId="38" fontId="26" fillId="0" borderId="1" xfId="1" applyFont="1" applyFill="1" applyBorder="1" applyAlignment="1"/>
    <xf numFmtId="0" fontId="59" fillId="0" borderId="5" xfId="0" applyFont="1" applyBorder="1" applyAlignment="1">
      <alignment horizontal="center" vertical="center"/>
    </xf>
    <xf numFmtId="3" fontId="59" fillId="0" borderId="5" xfId="0" applyNumberFormat="1" applyFont="1" applyBorder="1" applyAlignment="1">
      <alignment horizontal="center" vertical="center"/>
    </xf>
    <xf numFmtId="0" fontId="3" fillId="0" borderId="14"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center"/>
    </xf>
    <xf numFmtId="0" fontId="3" fillId="0" borderId="1" xfId="0" applyFont="1" applyBorder="1" applyAlignment="1">
      <alignment vertical="center"/>
    </xf>
    <xf numFmtId="3" fontId="3" fillId="0" borderId="48" xfId="0" applyNumberFormat="1" applyFont="1" applyBorder="1">
      <alignment vertical="center"/>
    </xf>
    <xf numFmtId="0" fontId="0" fillId="9" borderId="0" xfId="0" applyFill="1">
      <alignment vertical="center"/>
    </xf>
    <xf numFmtId="0" fontId="2" fillId="10" borderId="0" xfId="0" applyFont="1" applyFill="1">
      <alignmen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176" fontId="9" fillId="2" borderId="1" xfId="0" applyNumberFormat="1" applyFont="1" applyFill="1" applyBorder="1" applyAlignment="1">
      <alignment horizontal="center" vertical="center"/>
    </xf>
    <xf numFmtId="176" fontId="14" fillId="2" borderId="5"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0" fontId="59" fillId="0" borderId="1" xfId="0" applyFont="1" applyBorder="1" applyAlignment="1">
      <alignment horizontal="center" vertical="center"/>
    </xf>
    <xf numFmtId="0" fontId="3" fillId="0" borderId="1" xfId="0" applyFont="1" applyBorder="1" applyAlignment="1">
      <alignment horizontal="center" vertical="center"/>
    </xf>
    <xf numFmtId="0" fontId="59" fillId="0" borderId="1" xfId="0" applyFont="1" applyBorder="1" applyAlignment="1">
      <alignment horizontal="center" vertical="center"/>
    </xf>
    <xf numFmtId="2" fontId="26" fillId="0" borderId="0" xfId="0" applyNumberFormat="1" applyFont="1" applyFill="1" applyAlignment="1">
      <alignment vertical="center"/>
    </xf>
    <xf numFmtId="179" fontId="10" fillId="8" borderId="14" xfId="0" applyNumberFormat="1" applyFont="1" applyFill="1" applyBorder="1" applyAlignment="1">
      <alignment horizontal="center" vertical="center"/>
    </xf>
    <xf numFmtId="179" fontId="10" fillId="8" borderId="17" xfId="0" applyNumberFormat="1" applyFont="1" applyFill="1" applyBorder="1" applyAlignment="1">
      <alignment horizontal="center" vertical="center"/>
    </xf>
    <xf numFmtId="179" fontId="10" fillId="8" borderId="20" xfId="0" applyNumberFormat="1" applyFont="1" applyFill="1" applyBorder="1" applyAlignment="1">
      <alignment horizontal="center" vertical="center"/>
    </xf>
    <xf numFmtId="179" fontId="10" fillId="8" borderId="1" xfId="0" applyNumberFormat="1" applyFont="1" applyFill="1" applyBorder="1" applyAlignment="1">
      <alignment horizontal="center" vertical="center"/>
    </xf>
    <xf numFmtId="0" fontId="66" fillId="0" borderId="0" xfId="0" applyNumberFormat="1" applyFont="1" applyFill="1" applyAlignment="1">
      <alignment vertical="center"/>
    </xf>
    <xf numFmtId="0" fontId="67" fillId="0" borderId="0" xfId="0" applyNumberFormat="1" applyFont="1" applyFill="1" applyAlignment="1">
      <alignment vertical="center"/>
    </xf>
    <xf numFmtId="0" fontId="67" fillId="0" borderId="0" xfId="0" applyFont="1" applyFill="1">
      <alignment vertical="center"/>
    </xf>
    <xf numFmtId="0" fontId="59" fillId="0" borderId="1" xfId="0" applyFont="1" applyBorder="1">
      <alignment vertical="center"/>
    </xf>
    <xf numFmtId="0" fontId="2" fillId="13" borderId="15" xfId="0" applyFont="1" applyFill="1" applyBorder="1">
      <alignment vertical="center"/>
    </xf>
    <xf numFmtId="0" fontId="2" fillId="11" borderId="15" xfId="0" applyFont="1" applyFill="1" applyBorder="1">
      <alignment vertical="center"/>
    </xf>
    <xf numFmtId="0" fontId="2" fillId="5" borderId="15" xfId="0" applyFont="1" applyFill="1" applyBorder="1">
      <alignment vertical="center"/>
    </xf>
    <xf numFmtId="0" fontId="2" fillId="14" borderId="15" xfId="0" applyFont="1" applyFill="1" applyBorder="1">
      <alignment vertical="center"/>
    </xf>
    <xf numFmtId="0" fontId="2" fillId="12" borderId="18" xfId="0" applyFont="1" applyFill="1" applyBorder="1">
      <alignment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68" fillId="3" borderId="22" xfId="0" applyFont="1" applyFill="1" applyBorder="1" applyAlignment="1">
      <alignment horizontal="center" vertical="center"/>
    </xf>
    <xf numFmtId="0" fontId="68" fillId="3" borderId="23"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9" xfId="0" applyFont="1" applyFill="1" applyBorder="1" applyAlignment="1">
      <alignment horizontal="center" vertical="center"/>
    </xf>
    <xf numFmtId="0" fontId="2" fillId="13" borderId="12" xfId="0" applyFont="1" applyFill="1" applyBorder="1">
      <alignment vertical="center"/>
    </xf>
    <xf numFmtId="0" fontId="10" fillId="3" borderId="21" xfId="0" applyFont="1" applyFill="1" applyBorder="1" applyAlignment="1">
      <alignment horizontal="center" vertical="center"/>
    </xf>
    <xf numFmtId="0" fontId="10" fillId="3" borderId="13" xfId="0" applyFont="1" applyFill="1" applyBorder="1" applyAlignment="1">
      <alignment horizontal="center" vertical="center"/>
    </xf>
    <xf numFmtId="3" fontId="14" fillId="3" borderId="14" xfId="0" applyNumberFormat="1" applyFont="1" applyFill="1" applyBorder="1">
      <alignment vertical="center"/>
    </xf>
    <xf numFmtId="3" fontId="14" fillId="3" borderId="17" xfId="0" applyNumberFormat="1" applyFont="1" applyFill="1" applyBorder="1">
      <alignment vertical="center"/>
    </xf>
    <xf numFmtId="3" fontId="14" fillId="3" borderId="20" xfId="0" applyNumberFormat="1" applyFont="1" applyFill="1" applyBorder="1">
      <alignment vertical="center"/>
    </xf>
    <xf numFmtId="3" fontId="9" fillId="3" borderId="14" xfId="0" applyNumberFormat="1" applyFont="1" applyFill="1" applyBorder="1">
      <alignment vertical="center"/>
    </xf>
    <xf numFmtId="3" fontId="9" fillId="3" borderId="17" xfId="0" applyNumberFormat="1" applyFont="1" applyFill="1" applyBorder="1">
      <alignment vertical="center"/>
    </xf>
    <xf numFmtId="3" fontId="9" fillId="3" borderId="20" xfId="0" applyNumberFormat="1" applyFont="1" applyFill="1" applyBorder="1">
      <alignment vertical="center"/>
    </xf>
    <xf numFmtId="0" fontId="53" fillId="3" borderId="0" xfId="0" applyFont="1" applyFill="1">
      <alignment vertical="center"/>
    </xf>
    <xf numFmtId="0" fontId="6" fillId="3" borderId="0" xfId="0" applyFont="1" applyFill="1">
      <alignment vertical="center"/>
    </xf>
    <xf numFmtId="0" fontId="22" fillId="3" borderId="0" xfId="0" applyFont="1" applyFill="1" applyAlignment="1">
      <alignment horizontal="right" vertical="center"/>
    </xf>
    <xf numFmtId="0" fontId="2" fillId="3" borderId="0" xfId="0" applyFont="1" applyFill="1" applyAlignment="1">
      <alignment horizontal="center" vertical="center"/>
    </xf>
    <xf numFmtId="0" fontId="41" fillId="3" borderId="0" xfId="0" applyFont="1" applyFill="1" applyAlignment="1">
      <alignment horizontal="center" vertical="center"/>
    </xf>
    <xf numFmtId="0" fontId="3" fillId="3" borderId="0" xfId="0" applyFont="1" applyFill="1" applyAlignment="1">
      <alignment vertical="top"/>
    </xf>
    <xf numFmtId="0" fontId="3" fillId="3" borderId="0" xfId="0" applyFont="1" applyFill="1" applyAlignment="1">
      <alignment horizontal="right" vertical="top"/>
    </xf>
    <xf numFmtId="0" fontId="5" fillId="3" borderId="0" xfId="0" applyFont="1" applyFill="1" applyAlignment="1">
      <alignment horizontal="right" vertical="top"/>
    </xf>
    <xf numFmtId="0" fontId="36" fillId="3" borderId="0" xfId="0" applyFont="1" applyFill="1" applyAlignment="1">
      <alignment horizontal="center" vertical="center"/>
    </xf>
    <xf numFmtId="0" fontId="24" fillId="3" borderId="0" xfId="0" applyFont="1" applyFill="1" applyAlignment="1">
      <alignment horizontal="center" vertical="center"/>
    </xf>
    <xf numFmtId="0" fontId="12" fillId="3" borderId="0" xfId="0" applyFont="1" applyFill="1" applyAlignment="1">
      <alignment vertical="center"/>
    </xf>
    <xf numFmtId="0" fontId="12" fillId="3" borderId="0" xfId="0" applyFont="1" applyFill="1" applyAlignment="1">
      <alignment vertical="top"/>
    </xf>
    <xf numFmtId="0" fontId="3" fillId="3" borderId="0" xfId="0" applyFont="1" applyFill="1" applyAlignment="1">
      <alignment vertical="center"/>
    </xf>
    <xf numFmtId="0" fontId="21" fillId="3" borderId="0" xfId="0" applyFont="1" applyFill="1">
      <alignment vertical="center"/>
    </xf>
    <xf numFmtId="0" fontId="23" fillId="3" borderId="0" xfId="0" applyFont="1" applyFill="1" applyAlignment="1">
      <alignment horizontal="right" vertical="center"/>
    </xf>
    <xf numFmtId="0" fontId="26" fillId="3" borderId="0" xfId="0" applyFont="1" applyFill="1" applyAlignment="1">
      <alignment horizontal="center" vertical="center"/>
    </xf>
    <xf numFmtId="0" fontId="4" fillId="3" borderId="0" xfId="0" applyFont="1" applyFill="1" applyAlignment="1">
      <alignment horizontal="right" vertical="top"/>
    </xf>
    <xf numFmtId="0" fontId="17" fillId="3" borderId="0" xfId="0" applyFont="1" applyFill="1">
      <alignment vertical="center"/>
    </xf>
    <xf numFmtId="0" fontId="17" fillId="3" borderId="0" xfId="0" applyFont="1" applyFill="1" applyAlignment="1">
      <alignment vertical="top"/>
    </xf>
    <xf numFmtId="0" fontId="2" fillId="3" borderId="0" xfId="0" applyFont="1" applyFill="1" applyAlignment="1">
      <alignment vertical="top"/>
    </xf>
    <xf numFmtId="0" fontId="26" fillId="3" borderId="1" xfId="0" applyFont="1" applyFill="1" applyBorder="1" applyAlignment="1">
      <alignment horizontal="center" vertical="center" shrinkToFit="1"/>
    </xf>
    <xf numFmtId="0" fontId="72" fillId="0" borderId="0" xfId="0" applyNumberFormat="1" applyFont="1" applyFill="1" applyAlignment="1">
      <alignment vertical="center"/>
    </xf>
    <xf numFmtId="0" fontId="72" fillId="0" borderId="0" xfId="0" applyFont="1" applyFill="1">
      <alignment vertical="center"/>
    </xf>
    <xf numFmtId="0" fontId="26" fillId="0" borderId="1" xfId="2" applyFont="1" applyFill="1" applyBorder="1" applyAlignment="1">
      <alignment vertical="center"/>
    </xf>
    <xf numFmtId="177" fontId="26" fillId="0" borderId="1" xfId="2" applyNumberFormat="1" applyFont="1" applyFill="1" applyBorder="1" applyAlignment="1">
      <alignment vertical="center"/>
    </xf>
    <xf numFmtId="0" fontId="26" fillId="0" borderId="0" xfId="2" applyFont="1" applyFill="1"/>
    <xf numFmtId="0" fontId="26" fillId="0" borderId="0" xfId="0" applyFont="1" applyFill="1" applyBorder="1">
      <alignment vertical="center"/>
    </xf>
    <xf numFmtId="0" fontId="26" fillId="0" borderId="2" xfId="2" applyFont="1" applyFill="1" applyBorder="1"/>
    <xf numFmtId="0" fontId="26" fillId="0" borderId="4" xfId="2" applyFont="1" applyFill="1" applyBorder="1"/>
    <xf numFmtId="0" fontId="26" fillId="0" borderId="1" xfId="2" applyFont="1" applyFill="1" applyBorder="1" applyAlignment="1">
      <alignment horizontal="center"/>
    </xf>
    <xf numFmtId="0" fontId="26" fillId="0" borderId="7" xfId="2" applyFont="1" applyFill="1" applyBorder="1" applyAlignment="1">
      <alignment vertical="center"/>
    </xf>
    <xf numFmtId="38" fontId="26" fillId="0" borderId="11" xfId="0" applyNumberFormat="1" applyFont="1" applyFill="1" applyBorder="1" applyAlignment="1">
      <alignment vertical="center"/>
    </xf>
    <xf numFmtId="0" fontId="2" fillId="4" borderId="0" xfId="0" applyNumberFormat="1" applyFont="1" applyFill="1">
      <alignment vertical="center"/>
    </xf>
    <xf numFmtId="0" fontId="24" fillId="4" borderId="50" xfId="0" applyNumberFormat="1" applyFont="1" applyFill="1" applyBorder="1" applyAlignment="1">
      <alignment vertical="center"/>
    </xf>
    <xf numFmtId="0" fontId="63" fillId="4" borderId="51" xfId="0" applyNumberFormat="1" applyFont="1" applyFill="1" applyBorder="1" applyAlignment="1">
      <alignment vertical="center"/>
    </xf>
    <xf numFmtId="0" fontId="24" fillId="4" borderId="51" xfId="0" applyNumberFormat="1" applyFont="1" applyFill="1" applyBorder="1" applyAlignment="1">
      <alignment vertical="center"/>
    </xf>
    <xf numFmtId="0" fontId="24" fillId="4" borderId="52" xfId="0" applyNumberFormat="1" applyFont="1" applyFill="1" applyBorder="1" applyAlignment="1">
      <alignment vertical="center"/>
    </xf>
    <xf numFmtId="0" fontId="24" fillId="4" borderId="53" xfId="0" applyNumberFormat="1" applyFont="1" applyFill="1" applyBorder="1" applyAlignment="1">
      <alignment vertical="center" wrapText="1"/>
    </xf>
    <xf numFmtId="0" fontId="63" fillId="4" borderId="54" xfId="0" applyNumberFormat="1" applyFont="1" applyFill="1" applyBorder="1" applyAlignment="1">
      <alignment vertical="center"/>
    </xf>
    <xf numFmtId="0" fontId="24" fillId="4" borderId="54" xfId="0" applyNumberFormat="1" applyFont="1" applyFill="1" applyBorder="1" applyAlignment="1">
      <alignment vertical="center"/>
    </xf>
    <xf numFmtId="0" fontId="24" fillId="4" borderId="55" xfId="0" applyNumberFormat="1" applyFont="1" applyFill="1" applyBorder="1" applyAlignment="1">
      <alignment vertical="center" wrapText="1"/>
    </xf>
    <xf numFmtId="0" fontId="32" fillId="4" borderId="0" xfId="0" applyNumberFormat="1" applyFont="1" applyFill="1" applyBorder="1" applyAlignment="1">
      <alignment horizontal="right" vertical="center"/>
    </xf>
    <xf numFmtId="3" fontId="30" fillId="4" borderId="29" xfId="0" applyNumberFormat="1" applyFont="1" applyFill="1" applyBorder="1" applyAlignment="1">
      <alignment horizontal="center" vertical="center" shrinkToFit="1"/>
    </xf>
    <xf numFmtId="0" fontId="38" fillId="4" borderId="0" xfId="0" applyNumberFormat="1" applyFont="1" applyFill="1" applyBorder="1" applyAlignment="1">
      <alignment horizontal="center" vertical="center"/>
    </xf>
    <xf numFmtId="0" fontId="29" fillId="4" borderId="0" xfId="0" applyNumberFormat="1" applyFont="1" applyFill="1" applyBorder="1" applyAlignment="1">
      <alignment vertical="center"/>
    </xf>
    <xf numFmtId="0" fontId="24" fillId="4" borderId="0" xfId="0" applyNumberFormat="1" applyFont="1" applyFill="1" applyBorder="1" applyAlignment="1">
      <alignment horizontal="right" vertical="center"/>
    </xf>
    <xf numFmtId="0" fontId="71" fillId="4" borderId="31" xfId="0" applyNumberFormat="1" applyFont="1" applyFill="1" applyBorder="1" applyAlignment="1">
      <alignment horizontal="center" vertical="center"/>
    </xf>
    <xf numFmtId="0" fontId="24" fillId="4" borderId="30" xfId="0" applyNumberFormat="1" applyFont="1" applyFill="1" applyBorder="1" applyAlignment="1">
      <alignment vertical="center"/>
    </xf>
    <xf numFmtId="0" fontId="24" fillId="4" borderId="30" xfId="0" applyNumberFormat="1" applyFont="1" applyFill="1" applyBorder="1" applyAlignment="1">
      <alignment horizontal="center" vertical="center"/>
    </xf>
    <xf numFmtId="0" fontId="25" fillId="4" borderId="30" xfId="0" applyNumberFormat="1" applyFont="1" applyFill="1" applyBorder="1" applyAlignment="1">
      <alignment horizontal="center" vertical="center"/>
    </xf>
    <xf numFmtId="0" fontId="25" fillId="4" borderId="30" xfId="0" applyNumberFormat="1" applyFont="1" applyFill="1" applyBorder="1" applyAlignment="1">
      <alignment horizontal="right" vertical="center"/>
    </xf>
    <xf numFmtId="0" fontId="27" fillId="4" borderId="0" xfId="0" applyNumberFormat="1" applyFont="1" applyFill="1" applyBorder="1" applyAlignment="1">
      <alignment horizontal="center" vertical="center"/>
    </xf>
    <xf numFmtId="176" fontId="32" fillId="4" borderId="28" xfId="0" applyNumberFormat="1" applyFont="1" applyFill="1" applyBorder="1" applyAlignment="1">
      <alignment horizontal="right" vertical="center" shrinkToFit="1"/>
    </xf>
    <xf numFmtId="3" fontId="30" fillId="4" borderId="33" xfId="0" applyNumberFormat="1" applyFont="1" applyFill="1" applyBorder="1" applyAlignment="1">
      <alignment horizontal="center" vertical="center"/>
    </xf>
    <xf numFmtId="0" fontId="32" fillId="4" borderId="0" xfId="0" applyNumberFormat="1" applyFont="1" applyFill="1" applyBorder="1" applyAlignment="1">
      <alignment vertical="center"/>
    </xf>
    <xf numFmtId="0" fontId="25" fillId="4" borderId="24" xfId="0" applyNumberFormat="1" applyFont="1" applyFill="1" applyBorder="1" applyAlignment="1">
      <alignment vertical="center"/>
    </xf>
    <xf numFmtId="0" fontId="32" fillId="4" borderId="0" xfId="0" applyNumberFormat="1" applyFont="1" applyFill="1" applyBorder="1" applyAlignment="1">
      <alignment horizontal="center" vertical="center"/>
    </xf>
    <xf numFmtId="0" fontId="24" fillId="4" borderId="24" xfId="0" applyNumberFormat="1" applyFont="1" applyFill="1" applyBorder="1" applyAlignment="1">
      <alignment vertical="center"/>
    </xf>
    <xf numFmtId="0" fontId="2" fillId="4" borderId="0" xfId="0" applyNumberFormat="1" applyFont="1" applyFill="1" applyAlignment="1">
      <alignment vertical="top"/>
    </xf>
    <xf numFmtId="3" fontId="30" fillId="4" borderId="33" xfId="0" applyNumberFormat="1" applyFont="1" applyFill="1" applyBorder="1" applyAlignment="1">
      <alignment horizontal="center" vertical="center" wrapText="1"/>
    </xf>
    <xf numFmtId="0" fontId="24" fillId="4" borderId="38" xfId="0" applyNumberFormat="1" applyFont="1" applyFill="1" applyBorder="1" applyAlignment="1">
      <alignment vertical="center"/>
    </xf>
    <xf numFmtId="0" fontId="24" fillId="4" borderId="39" xfId="0" applyNumberFormat="1" applyFont="1" applyFill="1" applyBorder="1" applyAlignment="1">
      <alignment vertical="center"/>
    </xf>
    <xf numFmtId="3" fontId="55" fillId="4" borderId="40" xfId="0" applyNumberFormat="1" applyFont="1" applyFill="1" applyBorder="1" applyAlignment="1">
      <alignment horizontal="center" vertical="center"/>
    </xf>
    <xf numFmtId="0" fontId="24" fillId="4" borderId="40" xfId="0" applyNumberFormat="1" applyFont="1" applyFill="1" applyBorder="1" applyAlignment="1">
      <alignment vertical="center"/>
    </xf>
    <xf numFmtId="0" fontId="24" fillId="4" borderId="41" xfId="0" applyNumberFormat="1" applyFont="1" applyFill="1" applyBorder="1" applyAlignment="1">
      <alignment vertical="center"/>
    </xf>
    <xf numFmtId="0" fontId="24" fillId="4" borderId="43" xfId="0" applyNumberFormat="1" applyFont="1" applyFill="1" applyBorder="1" applyAlignment="1">
      <alignment vertical="center"/>
    </xf>
    <xf numFmtId="0" fontId="24" fillId="4" borderId="44" xfId="0" applyNumberFormat="1" applyFont="1" applyFill="1" applyBorder="1" applyAlignment="1">
      <alignment vertical="center"/>
    </xf>
    <xf numFmtId="0" fontId="26" fillId="4" borderId="0" xfId="0" applyNumberFormat="1" applyFont="1" applyFill="1" applyAlignment="1">
      <alignment vertical="center"/>
    </xf>
    <xf numFmtId="0" fontId="24" fillId="4" borderId="0" xfId="0" applyNumberFormat="1" applyFont="1" applyFill="1" applyAlignment="1">
      <alignment horizontal="center" vertical="center"/>
    </xf>
    <xf numFmtId="0" fontId="65" fillId="3" borderId="0" xfId="0" applyFont="1" applyFill="1" applyAlignment="1">
      <alignment horizontal="center" vertical="center"/>
    </xf>
    <xf numFmtId="0" fontId="46" fillId="3" borderId="0" xfId="0" applyFont="1" applyFill="1" applyAlignment="1">
      <alignment horizontal="center" vertical="center"/>
    </xf>
    <xf numFmtId="0" fontId="0" fillId="3" borderId="0" xfId="0" applyFill="1">
      <alignment vertical="center"/>
    </xf>
    <xf numFmtId="0" fontId="44" fillId="3" borderId="0" xfId="0" applyFont="1" applyFill="1">
      <alignment vertical="center"/>
    </xf>
    <xf numFmtId="0" fontId="60" fillId="3" borderId="0" xfId="0" applyFont="1" applyFill="1" applyAlignment="1">
      <alignment horizontal="center" vertical="center"/>
    </xf>
    <xf numFmtId="0" fontId="0" fillId="3" borderId="0" xfId="0" applyFill="1" applyBorder="1">
      <alignment vertical="center"/>
    </xf>
    <xf numFmtId="0" fontId="0" fillId="3" borderId="0" xfId="0" applyFill="1" applyBorder="1" applyAlignment="1">
      <alignment horizontal="center" vertical="center"/>
    </xf>
    <xf numFmtId="0" fontId="45" fillId="3" borderId="0" xfId="0" applyFont="1" applyFill="1">
      <alignment vertical="center"/>
    </xf>
    <xf numFmtId="0" fontId="64" fillId="3" borderId="0" xfId="0" applyFont="1" applyFill="1">
      <alignment vertical="center"/>
    </xf>
    <xf numFmtId="3" fontId="14" fillId="3" borderId="57" xfId="0" applyNumberFormat="1" applyFont="1" applyFill="1" applyBorder="1" applyProtection="1">
      <alignment vertical="center"/>
      <protection locked="0"/>
    </xf>
    <xf numFmtId="3" fontId="14" fillId="3" borderId="58" xfId="0" applyNumberFormat="1" applyFont="1" applyFill="1" applyBorder="1" applyProtection="1">
      <alignment vertical="center"/>
      <protection locked="0"/>
    </xf>
    <xf numFmtId="3" fontId="14" fillId="3" borderId="59" xfId="0" applyNumberFormat="1" applyFont="1" applyFill="1" applyBorder="1" applyProtection="1">
      <alignment vertical="center"/>
      <protection locked="0"/>
    </xf>
    <xf numFmtId="3" fontId="14" fillId="3" borderId="60" xfId="0" applyNumberFormat="1" applyFont="1" applyFill="1" applyBorder="1" applyProtection="1">
      <alignment vertical="center"/>
      <protection locked="0"/>
    </xf>
    <xf numFmtId="3" fontId="14" fillId="3" borderId="61" xfId="0" applyNumberFormat="1" applyFont="1" applyFill="1" applyBorder="1" applyProtection="1">
      <alignment vertical="center"/>
      <protection locked="0"/>
    </xf>
    <xf numFmtId="3" fontId="14" fillId="3" borderId="62" xfId="0" applyNumberFormat="1" applyFont="1" applyFill="1" applyBorder="1" applyProtection="1">
      <alignment vertical="center"/>
      <protection locked="0"/>
    </xf>
    <xf numFmtId="3" fontId="14" fillId="3" borderId="63" xfId="0" applyNumberFormat="1" applyFont="1" applyFill="1" applyBorder="1" applyProtection="1">
      <alignment vertical="center"/>
      <protection locked="0"/>
    </xf>
    <xf numFmtId="3" fontId="14" fillId="3" borderId="64" xfId="0" applyNumberFormat="1" applyFont="1" applyFill="1" applyBorder="1" applyProtection="1">
      <alignment vertical="center"/>
      <protection locked="0"/>
    </xf>
    <xf numFmtId="0" fontId="70" fillId="3" borderId="22" xfId="0" applyFont="1" applyFill="1" applyBorder="1" applyAlignment="1">
      <alignment horizontal="center" vertical="center"/>
    </xf>
    <xf numFmtId="0" fontId="70" fillId="3" borderId="23" xfId="0" applyFont="1" applyFill="1" applyBorder="1" applyAlignment="1">
      <alignment horizontal="center" vertical="center"/>
    </xf>
    <xf numFmtId="3" fontId="9" fillId="3" borderId="57" xfId="0" applyNumberFormat="1" applyFont="1" applyFill="1" applyBorder="1" applyProtection="1">
      <alignment vertical="center"/>
      <protection locked="0"/>
    </xf>
    <xf numFmtId="3" fontId="9" fillId="3" borderId="58" xfId="0" applyNumberFormat="1" applyFont="1" applyFill="1" applyBorder="1" applyProtection="1">
      <alignment vertical="center"/>
      <protection locked="0"/>
    </xf>
    <xf numFmtId="3" fontId="9" fillId="3" borderId="60" xfId="0" applyNumberFormat="1" applyFont="1" applyFill="1" applyBorder="1" applyProtection="1">
      <alignment vertical="center"/>
      <protection locked="0"/>
    </xf>
    <xf numFmtId="3" fontId="9" fillId="3" borderId="59" xfId="0" applyNumberFormat="1" applyFont="1" applyFill="1" applyBorder="1" applyProtection="1">
      <alignment vertical="center"/>
      <protection locked="0"/>
    </xf>
    <xf numFmtId="3" fontId="9" fillId="3" borderId="61" xfId="0" applyNumberFormat="1" applyFont="1" applyFill="1" applyBorder="1" applyProtection="1">
      <alignment vertical="center"/>
      <protection locked="0"/>
    </xf>
    <xf numFmtId="3" fontId="9" fillId="3" borderId="62" xfId="0" applyNumberFormat="1" applyFont="1" applyFill="1" applyBorder="1" applyProtection="1">
      <alignment vertical="center"/>
      <protection locked="0"/>
    </xf>
    <xf numFmtId="3" fontId="9" fillId="3" borderId="63" xfId="0" applyNumberFormat="1" applyFont="1" applyFill="1" applyBorder="1" applyProtection="1">
      <alignment vertical="center"/>
      <protection locked="0"/>
    </xf>
    <xf numFmtId="3" fontId="9" fillId="3" borderId="64" xfId="0" applyNumberFormat="1" applyFont="1" applyFill="1" applyBorder="1" applyProtection="1">
      <alignment vertical="center"/>
      <protection locked="0"/>
    </xf>
    <xf numFmtId="176" fontId="10" fillId="3" borderId="56" xfId="0" applyNumberFormat="1" applyFont="1" applyFill="1" applyBorder="1" applyAlignment="1" applyProtection="1">
      <alignment horizontal="center" vertical="center"/>
      <protection locked="0"/>
    </xf>
    <xf numFmtId="0" fontId="79" fillId="3" borderId="0" xfId="0" applyFont="1" applyFill="1">
      <alignment vertical="center"/>
    </xf>
    <xf numFmtId="0" fontId="80" fillId="3" borderId="0" xfId="0" applyFont="1" applyFill="1" applyAlignment="1"/>
    <xf numFmtId="0" fontId="80" fillId="3" borderId="0" xfId="0" applyFont="1" applyFill="1">
      <alignment vertical="center"/>
    </xf>
    <xf numFmtId="38" fontId="26" fillId="0" borderId="0" xfId="1" applyFont="1" applyFill="1" applyAlignment="1">
      <alignment vertical="center"/>
    </xf>
    <xf numFmtId="38" fontId="59" fillId="0" borderId="0" xfId="1" applyNumberFormat="1" applyFont="1" applyFill="1">
      <alignment vertical="center"/>
    </xf>
    <xf numFmtId="0" fontId="26" fillId="0" borderId="1" xfId="0" applyNumberFormat="1" applyFont="1" applyFill="1" applyBorder="1" applyAlignment="1">
      <alignment vertical="center"/>
    </xf>
    <xf numFmtId="0" fontId="52" fillId="0" borderId="0" xfId="0" applyNumberFormat="1" applyFont="1" applyFill="1" applyAlignment="1">
      <alignment vertical="center"/>
    </xf>
    <xf numFmtId="0" fontId="77" fillId="3" borderId="0" xfId="0" applyFont="1" applyFill="1" applyAlignment="1">
      <alignment vertical="top" wrapText="1"/>
    </xf>
    <xf numFmtId="0" fontId="78" fillId="3" borderId="0" xfId="0" applyFont="1" applyFill="1" applyAlignment="1">
      <alignment horizontal="right" vertical="center"/>
    </xf>
    <xf numFmtId="0" fontId="78" fillId="3" borderId="0" xfId="0" applyFont="1" applyFill="1" applyBorder="1" applyAlignment="1" applyProtection="1">
      <alignment vertical="center"/>
      <protection locked="0"/>
    </xf>
    <xf numFmtId="0" fontId="76" fillId="3" borderId="0" xfId="0" applyFont="1" applyFill="1" applyAlignment="1">
      <alignment horizontal="center" vertical="center"/>
    </xf>
    <xf numFmtId="0" fontId="58" fillId="3" borderId="0" xfId="3" quotePrefix="1" applyFill="1" applyAlignment="1">
      <alignment vertical="center"/>
    </xf>
    <xf numFmtId="0" fontId="58" fillId="3" borderId="0" xfId="3" applyFill="1" applyAlignment="1">
      <alignment vertical="center"/>
    </xf>
    <xf numFmtId="0" fontId="58" fillId="3" borderId="0" xfId="3" applyFill="1" applyAlignment="1">
      <alignment horizontal="left" vertical="center"/>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8" fillId="2" borderId="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8" fillId="2" borderId="7" xfId="0" applyFont="1" applyFill="1" applyBorder="1" applyAlignment="1">
      <alignment horizontal="center" vertical="center"/>
    </xf>
    <xf numFmtId="0" fontId="38" fillId="4" borderId="0" xfId="0" applyNumberFormat="1" applyFont="1" applyFill="1" applyBorder="1" applyAlignment="1">
      <alignment horizontal="left" vertical="center"/>
    </xf>
    <xf numFmtId="0" fontId="33" fillId="4" borderId="0" xfId="0" applyNumberFormat="1" applyFont="1" applyFill="1" applyBorder="1" applyAlignment="1">
      <alignment wrapText="1"/>
    </xf>
    <xf numFmtId="0" fontId="52" fillId="4" borderId="0" xfId="0" applyNumberFormat="1" applyFont="1" applyFill="1" applyAlignment="1">
      <alignment horizontal="left" vertical="top" wrapText="1"/>
    </xf>
    <xf numFmtId="178" fontId="48" fillId="4" borderId="42" xfId="1" applyNumberFormat="1" applyFont="1" applyFill="1" applyBorder="1" applyAlignment="1">
      <alignment horizontal="right" vertical="center"/>
    </xf>
    <xf numFmtId="178" fontId="48" fillId="4" borderId="43" xfId="1" applyNumberFormat="1" applyFont="1" applyFill="1" applyBorder="1" applyAlignment="1">
      <alignment horizontal="right" vertical="center"/>
    </xf>
    <xf numFmtId="0" fontId="42" fillId="4" borderId="32" xfId="0" applyNumberFormat="1" applyFont="1" applyFill="1" applyBorder="1" applyAlignment="1">
      <alignment vertical="center" wrapText="1"/>
    </xf>
    <xf numFmtId="0" fontId="42" fillId="4" borderId="0" xfId="0" applyNumberFormat="1" applyFont="1" applyFill="1" applyBorder="1" applyAlignment="1">
      <alignment vertical="center" wrapText="1"/>
    </xf>
    <xf numFmtId="0" fontId="61" fillId="4" borderId="51" xfId="0" applyNumberFormat="1" applyFont="1" applyFill="1" applyBorder="1" applyAlignment="1">
      <alignment horizontal="left" vertical="center" shrinkToFit="1"/>
    </xf>
    <xf numFmtId="0" fontId="62" fillId="4" borderId="54" xfId="0" applyNumberFormat="1" applyFont="1" applyFill="1" applyBorder="1" applyAlignment="1">
      <alignment horizontal="center" vertical="center" shrinkToFit="1"/>
    </xf>
    <xf numFmtId="0" fontId="32" fillId="4" borderId="0" xfId="0" applyNumberFormat="1" applyFont="1" applyFill="1" applyBorder="1" applyAlignment="1">
      <alignment horizontal="right" vertical="center"/>
    </xf>
    <xf numFmtId="3" fontId="39" fillId="4" borderId="34" xfId="0" applyNumberFormat="1" applyFont="1" applyFill="1" applyBorder="1" applyAlignment="1">
      <alignment horizontal="center" vertical="center"/>
    </xf>
    <xf numFmtId="3" fontId="39" fillId="4" borderId="35" xfId="0" applyNumberFormat="1" applyFont="1" applyFill="1" applyBorder="1" applyAlignment="1">
      <alignment horizontal="center" vertical="center"/>
    </xf>
    <xf numFmtId="3" fontId="39" fillId="4" borderId="36" xfId="0" applyNumberFormat="1" applyFont="1" applyFill="1" applyBorder="1" applyAlignment="1">
      <alignment horizontal="center" vertical="center"/>
    </xf>
    <xf numFmtId="3" fontId="39" fillId="4" borderId="37" xfId="0" applyNumberFormat="1" applyFont="1" applyFill="1" applyBorder="1" applyAlignment="1">
      <alignment horizontal="center" vertical="center"/>
    </xf>
    <xf numFmtId="0" fontId="37" fillId="4" borderId="0" xfId="0" applyNumberFormat="1" applyFont="1" applyFill="1" applyBorder="1" applyAlignment="1">
      <alignment horizontal="center" vertical="center" shrinkToFit="1"/>
    </xf>
    <xf numFmtId="0" fontId="34" fillId="4" borderId="0" xfId="0" applyNumberFormat="1" applyFont="1" applyFill="1" applyAlignment="1">
      <alignment horizontal="center" vertical="top" wrapText="1"/>
    </xf>
    <xf numFmtId="0" fontId="59" fillId="0" borderId="5" xfId="0" applyFont="1" applyFill="1" applyBorder="1" applyAlignment="1">
      <alignment horizontal="center" vertical="center"/>
    </xf>
    <xf numFmtId="0" fontId="59" fillId="0" borderId="6" xfId="0" applyFont="1" applyFill="1" applyBorder="1" applyAlignment="1">
      <alignment horizontal="center" vertical="center"/>
    </xf>
    <xf numFmtId="0" fontId="59" fillId="7" borderId="1" xfId="0" applyFont="1" applyFill="1" applyBorder="1" applyAlignment="1">
      <alignment horizontal="center" vertical="center"/>
    </xf>
    <xf numFmtId="38" fontId="59" fillId="0" borderId="2" xfId="1" applyFont="1" applyFill="1" applyBorder="1" applyAlignment="1">
      <alignment horizontal="center" vertical="center"/>
    </xf>
    <xf numFmtId="38" fontId="59" fillId="0" borderId="4" xfId="1" applyFont="1" applyFill="1" applyBorder="1" applyAlignment="1">
      <alignment horizontal="center" vertical="center"/>
    </xf>
    <xf numFmtId="0" fontId="59" fillId="0" borderId="2" xfId="0" applyFont="1" applyFill="1" applyBorder="1" applyAlignment="1">
      <alignment horizontal="center" vertical="center"/>
    </xf>
    <xf numFmtId="0" fontId="59" fillId="0" borderId="4" xfId="0" applyFont="1" applyFill="1" applyBorder="1" applyAlignment="1">
      <alignment horizontal="center" vertical="center"/>
    </xf>
    <xf numFmtId="38" fontId="59" fillId="0" borderId="7" xfId="1" applyFont="1" applyFill="1" applyBorder="1" applyAlignment="1">
      <alignment horizontal="center" vertical="center"/>
    </xf>
    <xf numFmtId="38" fontId="59" fillId="0" borderId="8" xfId="1" applyFont="1" applyFill="1" applyBorder="1" applyAlignment="1">
      <alignment horizontal="center" vertical="center"/>
    </xf>
    <xf numFmtId="38" fontId="59" fillId="0" borderId="45" xfId="1" applyFont="1" applyFill="1" applyBorder="1" applyAlignment="1">
      <alignment horizontal="center" vertical="center"/>
    </xf>
    <xf numFmtId="38" fontId="59" fillId="0" borderId="49" xfId="1" applyFont="1" applyFill="1" applyBorder="1" applyAlignment="1">
      <alignment horizontal="center" vertical="center"/>
    </xf>
    <xf numFmtId="38" fontId="59" fillId="0" borderId="9" xfId="1" applyFont="1" applyFill="1" applyBorder="1" applyAlignment="1">
      <alignment horizontal="center" vertical="center"/>
    </xf>
    <xf numFmtId="38" fontId="59" fillId="0" borderId="10" xfId="1" applyFont="1" applyFill="1" applyBorder="1" applyAlignment="1">
      <alignment horizontal="center" vertical="center"/>
    </xf>
    <xf numFmtId="0" fontId="59" fillId="0" borderId="0" xfId="0" applyFont="1" applyFill="1" applyAlignment="1">
      <alignment horizontal="center" vertical="center"/>
    </xf>
    <xf numFmtId="0" fontId="59" fillId="0" borderId="1" xfId="0" applyFont="1" applyFill="1" applyBorder="1" applyAlignment="1">
      <alignment horizontal="center" vertical="center"/>
    </xf>
    <xf numFmtId="0" fontId="26" fillId="0" borderId="1" xfId="2" applyFont="1" applyFill="1" applyBorder="1" applyAlignment="1">
      <alignment horizontal="center" vertical="center" wrapText="1"/>
    </xf>
    <xf numFmtId="0" fontId="26" fillId="0" borderId="1" xfId="2" applyFont="1" applyFill="1" applyBorder="1" applyAlignment="1">
      <alignment horizontal="center" vertical="center"/>
    </xf>
    <xf numFmtId="0" fontId="26" fillId="0" borderId="5" xfId="2" applyFont="1" applyFill="1" applyBorder="1" applyAlignment="1">
      <alignment horizontal="center" vertical="center" wrapText="1"/>
    </xf>
    <xf numFmtId="0" fontId="26" fillId="0" borderId="47" xfId="2" applyFont="1" applyFill="1" applyBorder="1" applyAlignment="1">
      <alignment horizontal="center" vertical="center"/>
    </xf>
    <xf numFmtId="0" fontId="26" fillId="0" borderId="6" xfId="2" applyFont="1" applyFill="1" applyBorder="1" applyAlignment="1">
      <alignment horizontal="center" vertical="center"/>
    </xf>
    <xf numFmtId="0" fontId="59" fillId="0" borderId="5" xfId="0" applyFont="1" applyBorder="1" applyAlignment="1">
      <alignment horizontal="center" vertical="center"/>
    </xf>
    <xf numFmtId="0" fontId="59" fillId="0" borderId="47" xfId="0" applyFont="1" applyBorder="1" applyAlignment="1">
      <alignment horizontal="center" vertical="center"/>
    </xf>
    <xf numFmtId="0" fontId="59" fillId="0" borderId="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38" fontId="26" fillId="0" borderId="11" xfId="2" applyNumberFormat="1" applyFont="1" applyFill="1" applyBorder="1" applyAlignment="1">
      <alignment horizontal="right" vertical="center"/>
    </xf>
    <xf numFmtId="38" fontId="26" fillId="0" borderId="8" xfId="2" applyNumberFormat="1" applyFont="1" applyFill="1" applyBorder="1" applyAlignment="1">
      <alignment horizontal="righ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9" fillId="0" borderId="1" xfId="0" applyFont="1" applyBorder="1" applyAlignment="1">
      <alignment horizontal="center" vertical="center"/>
    </xf>
    <xf numFmtId="0" fontId="3" fillId="0" borderId="5" xfId="0" applyFont="1" applyBorder="1" applyAlignment="1">
      <alignment horizontal="center" vertical="center" wrapText="1"/>
    </xf>
  </cellXfs>
  <cellStyles count="4">
    <cellStyle name="ハイパーリンク" xfId="3" builtinId="8"/>
    <cellStyle name="桁区切り" xfId="1" builtinId="6"/>
    <cellStyle name="標準" xfId="0" builtinId="0"/>
    <cellStyle name="標準 3" xfId="2"/>
  </cellStyles>
  <dxfs count="6">
    <dxf>
      <font>
        <color rgb="FF0070C0"/>
      </font>
    </dxf>
    <dxf>
      <font>
        <color rgb="FFFF0000"/>
      </font>
    </dxf>
    <dxf>
      <font>
        <color rgb="FF0070C0"/>
      </font>
    </dxf>
    <dxf>
      <font>
        <color rgb="FFFF0000"/>
      </font>
    </dxf>
    <dxf>
      <font>
        <color rgb="FF0070C0"/>
      </font>
    </dxf>
    <dxf>
      <font>
        <color rgb="FFFF0000"/>
      </font>
    </dxf>
  </dxfs>
  <tableStyles count="0" defaultTableStyle="TableStyleMedium2" defaultPivotStyle="PivotStyleLight16"/>
  <colors>
    <mruColors>
      <color rgb="FFFFE5FF"/>
      <color rgb="FFFFFFD5"/>
      <color rgb="FF00FFFF"/>
      <color rgb="FFCCFFFF"/>
      <color rgb="FF66FFFF"/>
      <color rgb="FF99FF99"/>
      <color rgb="FFFF99CC"/>
      <color rgb="FFFFCCFF"/>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image" Target="../media/image8.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spPr>
        <a:solidFill>
          <a:schemeClr val="bg1"/>
        </a:solidFill>
      </c:spPr>
    </c:floor>
    <c:sideWall>
      <c:thickness val="0"/>
      <c:spPr>
        <a:solidFill>
          <a:schemeClr val="bg1"/>
        </a:solidFill>
      </c:spPr>
    </c:sideWall>
    <c:backWall>
      <c:thickness val="0"/>
      <c:spPr>
        <a:solidFill>
          <a:schemeClr val="bg1"/>
        </a:solidFill>
      </c:spPr>
    </c:backWall>
    <c:plotArea>
      <c:layout>
        <c:manualLayout>
          <c:layoutTarget val="inner"/>
          <c:xMode val="edge"/>
          <c:yMode val="edge"/>
          <c:x val="0.1689374269005848"/>
          <c:y val="4.7961764705882357E-2"/>
          <c:w val="0.8029166666666665"/>
          <c:h val="0.83793431372549032"/>
        </c:manualLayout>
      </c:layout>
      <c:bar3DChart>
        <c:barDir val="col"/>
        <c:grouping val="stacked"/>
        <c:varyColors val="0"/>
        <c:ser>
          <c:idx val="0"/>
          <c:order val="0"/>
          <c:tx>
            <c:strRef>
              <c:f>データシート!$B$63</c:f>
              <c:strCache>
                <c:ptCount val="1"/>
                <c:pt idx="0">
                  <c:v>電気(kg)</c:v>
                </c:pt>
              </c:strCache>
            </c:strRef>
          </c:tx>
          <c:spPr>
            <a:solidFill>
              <a:srgbClr val="FFFF00"/>
            </a:solidFill>
          </c:spPr>
          <c:invertIfNegative val="0"/>
          <c:dLbls>
            <c:spPr>
              <a:noFill/>
              <a:ln>
                <a:noFill/>
              </a:ln>
              <a:effectLst/>
            </c:spPr>
            <c:txPr>
              <a:bodyPr/>
              <a:lstStyle/>
              <a:p>
                <a:pPr>
                  <a:defRPr>
                    <a:solidFill>
                      <a:schemeClr val="bg1">
                        <a:lumMod val="50000"/>
                      </a:schemeClr>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前年</c:v>
              </c:pt>
              <c:pt idx="1">
                <c:v>今年</c:v>
              </c:pt>
            </c:strLit>
          </c:cat>
          <c:val>
            <c:numRef>
              <c:f>(データシート!$C$63,データシート!$D$63)</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8B74-4D41-96A7-CC8E3A2F6A50}"/>
            </c:ext>
          </c:extLst>
        </c:ser>
        <c:ser>
          <c:idx val="1"/>
          <c:order val="1"/>
          <c:tx>
            <c:strRef>
              <c:f>データシート!$B$64</c:f>
              <c:strCache>
                <c:ptCount val="1"/>
                <c:pt idx="0">
                  <c:v>ガス(kg)</c:v>
                </c:pt>
              </c:strCache>
            </c:strRef>
          </c:tx>
          <c:spPr>
            <a:solidFill>
              <a:schemeClr val="accent6">
                <a:lumMod val="75000"/>
              </a:schemeClr>
            </a:solidFill>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前年</c:v>
              </c:pt>
              <c:pt idx="1">
                <c:v>今年</c:v>
              </c:pt>
            </c:strLit>
          </c:cat>
          <c:val>
            <c:numRef>
              <c:f>(データシート!$C$64,データシート!$D$64)</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1-8B74-4D41-96A7-CC8E3A2F6A50}"/>
            </c:ext>
          </c:extLst>
        </c:ser>
        <c:ser>
          <c:idx val="3"/>
          <c:order val="2"/>
          <c:tx>
            <c:strRef>
              <c:f>データシート!$B$65</c:f>
              <c:strCache>
                <c:ptCount val="1"/>
                <c:pt idx="0">
                  <c:v>水道(kg)</c:v>
                </c:pt>
              </c:strCache>
            </c:strRef>
          </c:tx>
          <c:spPr>
            <a:solidFill>
              <a:schemeClr val="tx2">
                <a:lumMod val="40000"/>
                <a:lumOff val="60000"/>
              </a:schemeClr>
            </a:solidFill>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前年</c:v>
              </c:pt>
              <c:pt idx="1">
                <c:v>今年</c:v>
              </c:pt>
            </c:strLit>
          </c:cat>
          <c:val>
            <c:numRef>
              <c:f>(データシート!$C$65,データシート!$D$65)</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8B74-4D41-96A7-CC8E3A2F6A50}"/>
            </c:ext>
          </c:extLst>
        </c:ser>
        <c:ser>
          <c:idx val="4"/>
          <c:order val="3"/>
          <c:tx>
            <c:strRef>
              <c:f>データシート!$B$66</c:f>
              <c:strCache>
                <c:ptCount val="1"/>
                <c:pt idx="0">
                  <c:v>自動車(kg)</c:v>
                </c:pt>
              </c:strCache>
            </c:strRef>
          </c:tx>
          <c:spPr>
            <a:solidFill>
              <a:schemeClr val="accent2">
                <a:lumMod val="60000"/>
                <a:lumOff val="40000"/>
              </a:schemeClr>
            </a:solidFill>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前年</c:v>
              </c:pt>
              <c:pt idx="1">
                <c:v>今年</c:v>
              </c:pt>
            </c:strLit>
          </c:cat>
          <c:val>
            <c:numRef>
              <c:f>(データシート!$C$66,データシート!$D$66)</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3-8B74-4D41-96A7-CC8E3A2F6A50}"/>
            </c:ext>
          </c:extLst>
        </c:ser>
        <c:ser>
          <c:idx val="6"/>
          <c:order val="4"/>
          <c:tx>
            <c:strRef>
              <c:f>データシート!$B$67</c:f>
              <c:strCache>
                <c:ptCount val="1"/>
                <c:pt idx="0">
                  <c:v>灯油(kg)</c:v>
                </c:pt>
              </c:strCache>
            </c:strRef>
          </c:tx>
          <c:spPr>
            <a:solidFill>
              <a:schemeClr val="bg2">
                <a:lumMod val="90000"/>
              </a:schemeClr>
            </a:solidFill>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前年</c:v>
              </c:pt>
              <c:pt idx="1">
                <c:v>今年</c:v>
              </c:pt>
            </c:strLit>
          </c:cat>
          <c:val>
            <c:numRef>
              <c:f>(データシート!$C$67,データシート!$D$67)</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4-8B74-4D41-96A7-CC8E3A2F6A50}"/>
            </c:ext>
          </c:extLst>
        </c:ser>
        <c:dLbls>
          <c:showLegendKey val="0"/>
          <c:showVal val="0"/>
          <c:showCatName val="0"/>
          <c:showSerName val="0"/>
          <c:showPercent val="0"/>
          <c:showBubbleSize val="0"/>
        </c:dLbls>
        <c:gapWidth val="150"/>
        <c:shape val="box"/>
        <c:axId val="123548160"/>
        <c:axId val="124455744"/>
        <c:axId val="0"/>
      </c:bar3DChart>
      <c:catAx>
        <c:axId val="123548160"/>
        <c:scaling>
          <c:orientation val="minMax"/>
        </c:scaling>
        <c:delete val="0"/>
        <c:axPos val="b"/>
        <c:numFmt formatCode="General" sourceLinked="0"/>
        <c:majorTickMark val="out"/>
        <c:minorTickMark val="none"/>
        <c:tickLblPos val="nextTo"/>
        <c:txPr>
          <a:bodyPr/>
          <a:lstStyle/>
          <a:p>
            <a:pPr>
              <a:defRPr>
                <a:solidFill>
                  <a:srgbClr val="00B050"/>
                </a:solidFill>
              </a:defRPr>
            </a:pPr>
            <a:endParaRPr lang="ja-JP"/>
          </a:p>
        </c:txPr>
        <c:crossAx val="124455744"/>
        <c:crosses val="autoZero"/>
        <c:auto val="1"/>
        <c:lblAlgn val="ctr"/>
        <c:lblOffset val="100"/>
        <c:noMultiLvlLbl val="0"/>
      </c:catAx>
      <c:valAx>
        <c:axId val="124455744"/>
        <c:scaling>
          <c:orientation val="minMax"/>
        </c:scaling>
        <c:delete val="0"/>
        <c:axPos val="l"/>
        <c:majorGridlines/>
        <c:numFmt formatCode="#,##0" sourceLinked="1"/>
        <c:majorTickMark val="out"/>
        <c:minorTickMark val="none"/>
        <c:tickLblPos val="nextTo"/>
        <c:txPr>
          <a:bodyPr/>
          <a:lstStyle/>
          <a:p>
            <a:pPr>
              <a:defRPr>
                <a:solidFill>
                  <a:srgbClr val="00B050"/>
                </a:solidFill>
              </a:defRPr>
            </a:pPr>
            <a:endParaRPr lang="ja-JP"/>
          </a:p>
        </c:txPr>
        <c:crossAx val="123548160"/>
        <c:crosses val="autoZero"/>
        <c:crossBetween val="between"/>
      </c:valAx>
    </c:plotArea>
    <c:plotVisOnly val="1"/>
    <c:dispBlanksAs val="gap"/>
    <c:showDLblsOverMax val="0"/>
  </c:chart>
  <c:spPr>
    <a:noFill/>
    <a:ln w="76200" cap="rnd">
      <a:noFill/>
      <a:prstDash val="sysDot"/>
    </a:ln>
  </c:spPr>
  <c:txPr>
    <a:bodyPr/>
    <a:lstStyle/>
    <a:p>
      <a:pPr>
        <a:defRPr sz="1000"/>
      </a:pPr>
      <a:endParaRPr lang="ja-JP"/>
    </a:p>
  </c:txPr>
  <c:printSettings>
    <c:headerFooter/>
    <c:pageMargins b="0.75000000000000011" l="0.70000000000000007" r="0.70000000000000007" t="0.75000000000000011" header="0.30000000000000004" footer="0.30000000000000004"/>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spPr>
        <a:solidFill>
          <a:schemeClr val="bg1"/>
        </a:solidFill>
      </c:spPr>
    </c:floor>
    <c:sideWall>
      <c:thickness val="0"/>
      <c:spPr>
        <a:solidFill>
          <a:schemeClr val="bg1"/>
        </a:solidFill>
      </c:spPr>
    </c:sideWall>
    <c:backWall>
      <c:thickness val="0"/>
      <c:spPr>
        <a:solidFill>
          <a:schemeClr val="bg1"/>
        </a:solidFill>
      </c:spPr>
    </c:backWall>
    <c:plotArea>
      <c:layout>
        <c:manualLayout>
          <c:layoutTarget val="inner"/>
          <c:xMode val="edge"/>
          <c:yMode val="edge"/>
          <c:x val="0.1689374269005848"/>
          <c:y val="4.7961764705882357E-2"/>
          <c:w val="0.8029166666666665"/>
          <c:h val="0.83793431372549032"/>
        </c:manualLayout>
      </c:layout>
      <c:bar3DChart>
        <c:barDir val="col"/>
        <c:grouping val="stacked"/>
        <c:varyColors val="0"/>
        <c:ser>
          <c:idx val="0"/>
          <c:order val="0"/>
          <c:tx>
            <c:strRef>
              <c:f>データシート!$B$57</c:f>
              <c:strCache>
                <c:ptCount val="1"/>
                <c:pt idx="0">
                  <c:v>電気(円)</c:v>
                </c:pt>
              </c:strCache>
            </c:strRef>
          </c:tx>
          <c:spPr>
            <a:solidFill>
              <a:srgbClr val="FFFF00"/>
            </a:solidFill>
          </c:spPr>
          <c:invertIfNegative val="0"/>
          <c:dLbls>
            <c:spPr>
              <a:noFill/>
              <a:ln>
                <a:noFill/>
              </a:ln>
              <a:effectLst/>
            </c:spPr>
            <c:txPr>
              <a:bodyPr/>
              <a:lstStyle/>
              <a:p>
                <a:pPr>
                  <a:defRPr>
                    <a:solidFill>
                      <a:schemeClr val="bg1">
                        <a:lumMod val="50000"/>
                      </a:schemeClr>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前年</c:v>
              </c:pt>
              <c:pt idx="1">
                <c:v>今年</c:v>
              </c:pt>
            </c:strLit>
          </c:cat>
          <c:val>
            <c:numRef>
              <c:f>(データシート!$C$57,データシート!$D$57)</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4713-4C4C-B10A-FCDD5E7A4CB4}"/>
            </c:ext>
          </c:extLst>
        </c:ser>
        <c:ser>
          <c:idx val="1"/>
          <c:order val="1"/>
          <c:tx>
            <c:strRef>
              <c:f>データシート!$B$58</c:f>
              <c:strCache>
                <c:ptCount val="1"/>
                <c:pt idx="0">
                  <c:v>ガス(円)</c:v>
                </c:pt>
              </c:strCache>
            </c:strRef>
          </c:tx>
          <c:spPr>
            <a:solidFill>
              <a:schemeClr val="accent6">
                <a:lumMod val="75000"/>
              </a:schemeClr>
            </a:solidFill>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前年</c:v>
              </c:pt>
              <c:pt idx="1">
                <c:v>今年</c:v>
              </c:pt>
            </c:strLit>
          </c:cat>
          <c:val>
            <c:numRef>
              <c:f>(データシート!$C$58,データシート!$D$58)</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1-4713-4C4C-B10A-FCDD5E7A4CB4}"/>
            </c:ext>
          </c:extLst>
        </c:ser>
        <c:ser>
          <c:idx val="3"/>
          <c:order val="2"/>
          <c:tx>
            <c:strRef>
              <c:f>データシート!$B$59</c:f>
              <c:strCache>
                <c:ptCount val="1"/>
                <c:pt idx="0">
                  <c:v>水道(円)</c:v>
                </c:pt>
              </c:strCache>
            </c:strRef>
          </c:tx>
          <c:spPr>
            <a:solidFill>
              <a:schemeClr val="tx2">
                <a:lumMod val="40000"/>
                <a:lumOff val="60000"/>
              </a:schemeClr>
            </a:solidFill>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前年</c:v>
              </c:pt>
              <c:pt idx="1">
                <c:v>今年</c:v>
              </c:pt>
            </c:strLit>
          </c:cat>
          <c:val>
            <c:numRef>
              <c:f>(データシート!$C$59,データシート!$D$59)</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4713-4C4C-B10A-FCDD5E7A4CB4}"/>
            </c:ext>
          </c:extLst>
        </c:ser>
        <c:ser>
          <c:idx val="4"/>
          <c:order val="3"/>
          <c:tx>
            <c:strRef>
              <c:f>データシート!$B$60</c:f>
              <c:strCache>
                <c:ptCount val="1"/>
                <c:pt idx="0">
                  <c:v>自動車(円)</c:v>
                </c:pt>
              </c:strCache>
            </c:strRef>
          </c:tx>
          <c:spPr>
            <a:solidFill>
              <a:schemeClr val="accent2">
                <a:lumMod val="60000"/>
                <a:lumOff val="40000"/>
              </a:schemeClr>
            </a:solidFill>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前年</c:v>
              </c:pt>
              <c:pt idx="1">
                <c:v>今年</c:v>
              </c:pt>
            </c:strLit>
          </c:cat>
          <c:val>
            <c:numRef>
              <c:f>(データシート!$C$60,データシート!$D$60)</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3-4713-4C4C-B10A-FCDD5E7A4CB4}"/>
            </c:ext>
          </c:extLst>
        </c:ser>
        <c:ser>
          <c:idx val="6"/>
          <c:order val="4"/>
          <c:tx>
            <c:strRef>
              <c:f>データシート!$B$61</c:f>
              <c:strCache>
                <c:ptCount val="1"/>
                <c:pt idx="0">
                  <c:v>灯油(円)</c:v>
                </c:pt>
              </c:strCache>
            </c:strRef>
          </c:tx>
          <c:spPr>
            <a:solidFill>
              <a:schemeClr val="bg2">
                <a:lumMod val="90000"/>
              </a:schemeClr>
            </a:solidFill>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前年</c:v>
              </c:pt>
              <c:pt idx="1">
                <c:v>今年</c:v>
              </c:pt>
            </c:strLit>
          </c:cat>
          <c:val>
            <c:numRef>
              <c:f>(データシート!$C$61,データシート!$D$61)</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4-4713-4C4C-B10A-FCDD5E7A4CB4}"/>
            </c:ext>
          </c:extLst>
        </c:ser>
        <c:dLbls>
          <c:showLegendKey val="0"/>
          <c:showVal val="0"/>
          <c:showCatName val="0"/>
          <c:showSerName val="0"/>
          <c:showPercent val="0"/>
          <c:showBubbleSize val="0"/>
        </c:dLbls>
        <c:gapWidth val="150"/>
        <c:shape val="box"/>
        <c:axId val="125133312"/>
        <c:axId val="124457472"/>
        <c:axId val="0"/>
      </c:bar3DChart>
      <c:catAx>
        <c:axId val="125133312"/>
        <c:scaling>
          <c:orientation val="minMax"/>
        </c:scaling>
        <c:delete val="0"/>
        <c:axPos val="b"/>
        <c:numFmt formatCode="General" sourceLinked="0"/>
        <c:majorTickMark val="out"/>
        <c:minorTickMark val="none"/>
        <c:tickLblPos val="nextTo"/>
        <c:txPr>
          <a:bodyPr/>
          <a:lstStyle/>
          <a:p>
            <a:pPr>
              <a:defRPr>
                <a:solidFill>
                  <a:srgbClr val="00B050"/>
                </a:solidFill>
              </a:defRPr>
            </a:pPr>
            <a:endParaRPr lang="ja-JP"/>
          </a:p>
        </c:txPr>
        <c:crossAx val="124457472"/>
        <c:crosses val="autoZero"/>
        <c:auto val="1"/>
        <c:lblAlgn val="ctr"/>
        <c:lblOffset val="100"/>
        <c:noMultiLvlLbl val="0"/>
      </c:catAx>
      <c:valAx>
        <c:axId val="124457472"/>
        <c:scaling>
          <c:orientation val="minMax"/>
        </c:scaling>
        <c:delete val="0"/>
        <c:axPos val="l"/>
        <c:majorGridlines/>
        <c:numFmt formatCode="#,##0" sourceLinked="1"/>
        <c:majorTickMark val="out"/>
        <c:minorTickMark val="none"/>
        <c:tickLblPos val="nextTo"/>
        <c:txPr>
          <a:bodyPr/>
          <a:lstStyle/>
          <a:p>
            <a:pPr>
              <a:defRPr>
                <a:solidFill>
                  <a:srgbClr val="00B050"/>
                </a:solidFill>
              </a:defRPr>
            </a:pPr>
            <a:endParaRPr lang="ja-JP"/>
          </a:p>
        </c:txPr>
        <c:crossAx val="125133312"/>
        <c:crosses val="autoZero"/>
        <c:crossBetween val="between"/>
      </c:valAx>
    </c:plotArea>
    <c:plotVisOnly val="1"/>
    <c:dispBlanksAs val="gap"/>
    <c:showDLblsOverMax val="0"/>
  </c:chart>
  <c:spPr>
    <a:noFill/>
    <a:ln w="76200" cap="rnd">
      <a:noFill/>
      <a:prstDash val="sysDot"/>
    </a:ln>
  </c:spPr>
  <c:txPr>
    <a:bodyPr/>
    <a:lstStyle/>
    <a:p>
      <a:pPr>
        <a:defRPr sz="1000"/>
      </a:pPr>
      <a:endParaRPr lang="ja-JP"/>
    </a:p>
  </c:txPr>
  <c:printSettings>
    <c:headerFooter/>
    <c:pageMargins b="0.75000000000000011" l="0.70000000000000007" r="0.70000000000000007" t="0.75000000000000011" header="0.30000000000000004" footer="0.30000000000000004"/>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spPr>
        <a:solidFill>
          <a:schemeClr val="bg1"/>
        </a:solidFill>
      </c:spPr>
    </c:floor>
    <c:sideWall>
      <c:thickness val="0"/>
      <c:spPr>
        <a:solidFill>
          <a:schemeClr val="bg1"/>
        </a:solidFill>
      </c:spPr>
    </c:sideWall>
    <c:backWall>
      <c:thickness val="0"/>
      <c:spPr>
        <a:solidFill>
          <a:schemeClr val="bg1"/>
        </a:solidFill>
      </c:spPr>
    </c:backWall>
    <c:plotArea>
      <c:layout>
        <c:manualLayout>
          <c:layoutTarget val="inner"/>
          <c:xMode val="edge"/>
          <c:yMode val="edge"/>
          <c:x val="8.4764129629189264E-2"/>
          <c:y val="0.136382765081482"/>
          <c:w val="0.90185465292802935"/>
          <c:h val="0.76916241580140854"/>
        </c:manualLayout>
      </c:layout>
      <c:bar3DChart>
        <c:barDir val="col"/>
        <c:grouping val="stacked"/>
        <c:varyColors val="0"/>
        <c:ser>
          <c:idx val="6"/>
          <c:order val="0"/>
          <c:tx>
            <c:strRef>
              <c:f>データシート!$B$23</c:f>
              <c:strCache>
                <c:ptCount val="1"/>
                <c:pt idx="0">
                  <c:v>灯油(kg)</c:v>
                </c:pt>
              </c:strCache>
            </c:strRef>
          </c:tx>
          <c:spPr>
            <a:solidFill>
              <a:srgbClr val="FF0000"/>
            </a:solidFill>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データシート!$C$3:$N$3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データシート!$C$23:$N$23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4-0EA2-4010-A0C4-9C27EBD93415}"/>
            </c:ext>
          </c:extLst>
        </c:ser>
        <c:ser>
          <c:idx val="4"/>
          <c:order val="1"/>
          <c:tx>
            <c:strRef>
              <c:f>データシート!$B$22</c:f>
              <c:strCache>
                <c:ptCount val="1"/>
                <c:pt idx="0">
                  <c:v>自動車(kg)</c:v>
                </c:pt>
              </c:strCache>
            </c:strRef>
          </c:tx>
          <c:spPr>
            <a:solidFill>
              <a:srgbClr val="92D050"/>
            </a:solidFill>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データシート!$C$3:$N$3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データシート!$C$22:$N$22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3-0EA2-4010-A0C4-9C27EBD93415}"/>
            </c:ext>
          </c:extLst>
        </c:ser>
        <c:ser>
          <c:idx val="3"/>
          <c:order val="2"/>
          <c:tx>
            <c:strRef>
              <c:f>データシート!$B$21</c:f>
              <c:strCache>
                <c:ptCount val="1"/>
                <c:pt idx="0">
                  <c:v>水道(kg)</c:v>
                </c:pt>
              </c:strCache>
            </c:strRef>
          </c:tx>
          <c:spPr>
            <a:solidFill>
              <a:srgbClr val="66FFFF"/>
            </a:solidFill>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データシート!$C$3:$N$3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データシート!$C$21:$N$21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2-0EA2-4010-A0C4-9C27EBD93415}"/>
            </c:ext>
          </c:extLst>
        </c:ser>
        <c:ser>
          <c:idx val="1"/>
          <c:order val="3"/>
          <c:tx>
            <c:strRef>
              <c:f>データシート!$B$20</c:f>
              <c:strCache>
                <c:ptCount val="1"/>
                <c:pt idx="0">
                  <c:v>ガス(kg)</c:v>
                </c:pt>
              </c:strCache>
            </c:strRef>
          </c:tx>
          <c:spPr>
            <a:solidFill>
              <a:srgbClr val="FF99CC"/>
            </a:solidFill>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データシート!$C$3:$N$3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データシート!$C$20:$N$20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0EA2-4010-A0C4-9C27EBD93415}"/>
            </c:ext>
          </c:extLst>
        </c:ser>
        <c:ser>
          <c:idx val="0"/>
          <c:order val="4"/>
          <c:tx>
            <c:strRef>
              <c:f>データシート!$B$19</c:f>
              <c:strCache>
                <c:ptCount val="1"/>
                <c:pt idx="0">
                  <c:v>電気(kg)</c:v>
                </c:pt>
              </c:strCache>
            </c:strRef>
          </c:tx>
          <c:spPr>
            <a:solidFill>
              <a:srgbClr val="FFC000"/>
            </a:solidFill>
          </c:spPr>
          <c:invertIfNegative val="0"/>
          <c:dLbls>
            <c:spPr>
              <a:solidFill>
                <a:schemeClr val="bg1"/>
              </a:solidFill>
              <a:ln>
                <a:noFill/>
              </a:ln>
              <a:effectLst/>
            </c:spPr>
            <c:txPr>
              <a:bodyPr/>
              <a:lstStyle/>
              <a:p>
                <a:pPr>
                  <a:defRPr>
                    <a:solidFill>
                      <a:sysClr val="windowText" lastClr="000000"/>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データシート!$C$3:$N$3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データシート!$C$19:$N$19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0EA2-4010-A0C4-9C27EBD93415}"/>
            </c:ext>
          </c:extLst>
        </c:ser>
        <c:dLbls>
          <c:showLegendKey val="0"/>
          <c:showVal val="0"/>
          <c:showCatName val="0"/>
          <c:showSerName val="0"/>
          <c:showPercent val="0"/>
          <c:showBubbleSize val="0"/>
        </c:dLbls>
        <c:gapWidth val="70"/>
        <c:shape val="box"/>
        <c:axId val="125135360"/>
        <c:axId val="124459776"/>
        <c:axId val="0"/>
      </c:bar3DChart>
      <c:catAx>
        <c:axId val="125135360"/>
        <c:scaling>
          <c:orientation val="minMax"/>
        </c:scaling>
        <c:delete val="0"/>
        <c:axPos val="b"/>
        <c:numFmt formatCode="General" sourceLinked="1"/>
        <c:majorTickMark val="out"/>
        <c:minorTickMark val="none"/>
        <c:tickLblPos val="nextTo"/>
        <c:crossAx val="124459776"/>
        <c:crosses val="autoZero"/>
        <c:auto val="1"/>
        <c:lblAlgn val="ctr"/>
        <c:lblOffset val="100"/>
        <c:noMultiLvlLbl val="0"/>
      </c:catAx>
      <c:valAx>
        <c:axId val="124459776"/>
        <c:scaling>
          <c:orientation val="minMax"/>
        </c:scaling>
        <c:delete val="0"/>
        <c:axPos val="l"/>
        <c:majorGridlines/>
        <c:numFmt formatCode="#,##0" sourceLinked="1"/>
        <c:majorTickMark val="out"/>
        <c:minorTickMark val="none"/>
        <c:tickLblPos val="nextTo"/>
        <c:txPr>
          <a:bodyPr/>
          <a:lstStyle/>
          <a:p>
            <a:pPr>
              <a:defRPr sz="1100"/>
            </a:pPr>
            <a:endParaRPr lang="ja-JP"/>
          </a:p>
        </c:txPr>
        <c:crossAx val="125135360"/>
        <c:crosses val="autoZero"/>
        <c:crossBetween val="between"/>
      </c:valAx>
    </c:plotArea>
    <c:legend>
      <c:legendPos val="r"/>
      <c:layout>
        <c:manualLayout>
          <c:xMode val="edge"/>
          <c:yMode val="edge"/>
          <c:x val="0.14027389812104163"/>
          <c:y val="0.16327684388578098"/>
          <c:w val="0.53675323581291801"/>
          <c:h val="9.4017366794377152E-2"/>
        </c:manualLayout>
      </c:layout>
      <c:overlay val="0"/>
      <c:spPr>
        <a:noFill/>
      </c:spPr>
    </c:legend>
    <c:plotVisOnly val="1"/>
    <c:dispBlanksAs val="gap"/>
    <c:showDLblsOverMax val="0"/>
  </c:chart>
  <c:spPr>
    <a:blipFill>
      <a:blip xmlns:r="http://schemas.openxmlformats.org/officeDocument/2006/relationships" r:embed="rId1"/>
      <a:tile tx="0" ty="0" sx="100000" sy="100000" flip="none" algn="tl"/>
    </a:blipFill>
    <a:ln w="76200" cap="rnd">
      <a:noFill/>
      <a:prstDash val="sysDot"/>
    </a:ln>
  </c:spPr>
  <c:txPr>
    <a:bodyPr/>
    <a:lstStyle/>
    <a:p>
      <a:pPr>
        <a:defRPr sz="1100"/>
      </a:pPr>
      <a:endParaRPr lang="ja-JP"/>
    </a:p>
  </c:txPr>
  <c:printSettings>
    <c:headerFooter/>
    <c:pageMargins b="0.75000000000000011" l="0.70000000000000007" r="0.70000000000000007" t="0.75000000000000011" header="0.30000000000000004" footer="0.30000000000000004"/>
    <c:pageSetup/>
  </c:printSettings>
  <c:userShapes r:id="rId2"/>
</c:chartSpace>
</file>

<file path=xl/ctrlProps/ctrlProp1.xml><?xml version="1.0" encoding="utf-8"?>
<formControlPr xmlns="http://schemas.microsoft.com/office/spreadsheetml/2009/9/main" objectType="Radio" checked="Checked" firstButton="1" fmlaLink="データシート!$F$74"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9526</xdr:colOff>
      <xdr:row>3</xdr:row>
      <xdr:rowOff>331101</xdr:rowOff>
    </xdr:from>
    <xdr:to>
      <xdr:col>3</xdr:col>
      <xdr:colOff>398639</xdr:colOff>
      <xdr:row>5</xdr:row>
      <xdr:rowOff>31241</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1476" y="1255026"/>
          <a:ext cx="722488" cy="328790"/>
          <a:chOff x="923925" y="902567"/>
          <a:chExt cx="722489" cy="333906"/>
        </a:xfrm>
      </xdr:grpSpPr>
      <mc:AlternateContent xmlns:mc="http://schemas.openxmlformats.org/markup-compatibility/2006">
        <mc:Choice xmlns:a14="http://schemas.microsoft.com/office/drawing/2010/main" Requires="a14">
          <xdr:sp macro="" textlink="">
            <xdr:nvSpPr>
              <xdr:cNvPr id="1028" name="Option Button 4" hidden="1">
                <a:extLst>
                  <a:ext uri="{63B3BB69-23CF-44E3-9099-C40C66FF867C}">
                    <a14:compatExt spid="_x0000_s1028"/>
                  </a:ext>
                </a:extLst>
              </xdr:cNvPr>
              <xdr:cNvSpPr/>
            </xdr:nvSpPr>
            <xdr:spPr>
              <a:xfrm>
                <a:off x="923925" y="904873"/>
                <a:ext cx="324018" cy="324000"/>
              </a:xfrm>
              <a:prstGeom prst="rect">
                <a:avLst/>
              </a:prstGeom>
            </xdr:spPr>
          </xdr:sp>
        </mc:Choice>
        <mc:Fallback/>
      </mc:AlternateContent>
      <xdr:sp macro="" textlink="">
        <xdr:nvSpPr>
          <xdr:cNvPr id="3" name="正方形/長方形 2">
            <a:extLst>
              <a:ext uri="{FF2B5EF4-FFF2-40B4-BE49-F238E27FC236}">
                <a16:creationId xmlns:a16="http://schemas.microsoft.com/office/drawing/2014/main" xmlns="" id="{00000000-0008-0000-0000-000003000000}"/>
              </a:ext>
            </a:extLst>
          </xdr:cNvPr>
          <xdr:cNvSpPr/>
        </xdr:nvSpPr>
        <xdr:spPr>
          <a:xfrm>
            <a:off x="1028699" y="902567"/>
            <a:ext cx="617715" cy="3339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tIns="72000" rIns="72000" bIns="72000" rtlCol="0" anchor="ctr" anchorCtr="0">
            <a:spAutoFit/>
          </a:bodyPr>
          <a:lstStyle/>
          <a:p>
            <a:pPr algn="l"/>
            <a:r>
              <a:rPr kumimoji="1" lang="ja-JP" altLang="en-US" sz="1100" b="1" baseline="0">
                <a:solidFill>
                  <a:sysClr val="windowText" lastClr="000000"/>
                </a:solidFill>
                <a:latin typeface="+mj-ea"/>
                <a:ea typeface="+mj-ea"/>
              </a:rPr>
              <a:t> </a:t>
            </a:r>
            <a:r>
              <a:rPr kumimoji="1" lang="ja-JP" altLang="en-US" sz="1100" b="1">
                <a:solidFill>
                  <a:sysClr val="windowText" lastClr="000000"/>
                </a:solidFill>
                <a:latin typeface="+mj-ea"/>
                <a:ea typeface="+mj-ea"/>
              </a:rPr>
              <a:t>ご家庭</a:t>
            </a:r>
          </a:p>
        </xdr:txBody>
      </xdr:sp>
    </xdr:grpSp>
    <xdr:clientData/>
  </xdr:twoCellAnchor>
  <xdr:twoCellAnchor>
    <xdr:from>
      <xdr:col>3</xdr:col>
      <xdr:colOff>457201</xdr:colOff>
      <xdr:row>3</xdr:row>
      <xdr:rowOff>323747</xdr:rowOff>
    </xdr:from>
    <xdr:to>
      <xdr:col>4</xdr:col>
      <xdr:colOff>462500</xdr:colOff>
      <xdr:row>5</xdr:row>
      <xdr:rowOff>23887</xdr:rowOff>
    </xdr:to>
    <xdr:grpSp>
      <xdr:nvGrpSpPr>
        <xdr:cNvPr id="7" name="グループ化 6">
          <a:extLst>
            <a:ext uri="{FF2B5EF4-FFF2-40B4-BE49-F238E27FC236}">
              <a16:creationId xmlns:a16="http://schemas.microsoft.com/office/drawing/2014/main" xmlns="" id="{00000000-0008-0000-0000-000007000000}"/>
            </a:ext>
          </a:extLst>
        </xdr:cNvPr>
        <xdr:cNvGrpSpPr/>
      </xdr:nvGrpSpPr>
      <xdr:grpSpPr>
        <a:xfrm>
          <a:off x="1152526" y="1247672"/>
          <a:ext cx="729199" cy="328790"/>
          <a:chOff x="2686050" y="923823"/>
          <a:chExt cx="527896" cy="328790"/>
        </a:xfrm>
        <a:noFill/>
      </xdr:grpSpPr>
      <mc:AlternateContent xmlns:mc="http://schemas.openxmlformats.org/markup-compatibility/2006">
        <mc:Choice xmlns:a14="http://schemas.microsoft.com/office/drawing/2010/main" Requires="a14">
          <xdr:sp macro="" textlink="">
            <xdr:nvSpPr>
              <xdr:cNvPr id="1029" name="Option Button 5" hidden="1">
                <a:extLst>
                  <a:ext uri="{63B3BB69-23CF-44E3-9099-C40C66FF867C}">
                    <a14:compatExt spid="_x0000_s1029"/>
                  </a:ext>
                </a:extLst>
              </xdr:cNvPr>
              <xdr:cNvSpPr/>
            </xdr:nvSpPr>
            <xdr:spPr>
              <a:xfrm>
                <a:off x="2686050" y="923924"/>
                <a:ext cx="324000" cy="324000"/>
              </a:xfrm>
              <a:prstGeom prst="rect">
                <a:avLst/>
              </a:prstGeom>
            </xdr:spPr>
          </xdr:sp>
        </mc:Choice>
        <mc:Fallback/>
      </mc:AlternateContent>
      <xdr:sp macro="" textlink="">
        <xdr:nvSpPr>
          <xdr:cNvPr id="13" name="正方形/長方形 12">
            <a:extLst>
              <a:ext uri="{FF2B5EF4-FFF2-40B4-BE49-F238E27FC236}">
                <a16:creationId xmlns:a16="http://schemas.microsoft.com/office/drawing/2014/main" xmlns="" id="{00000000-0008-0000-0000-00000D000000}"/>
              </a:ext>
            </a:extLst>
          </xdr:cNvPr>
          <xdr:cNvSpPr/>
        </xdr:nvSpPr>
        <xdr:spPr>
          <a:xfrm>
            <a:off x="2766757" y="923823"/>
            <a:ext cx="447189" cy="32879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tIns="72000" rIns="72000" bIns="72000" rtlCol="0" anchor="ctr" anchorCtr="0">
            <a:spAutoFit/>
          </a:bodyPr>
          <a:lstStyle/>
          <a:p>
            <a:pPr algn="l"/>
            <a:r>
              <a:rPr kumimoji="1" lang="ja-JP" altLang="en-US" sz="1100" b="1"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b="1">
                <a:solidFill>
                  <a:sysClr val="windowText" lastClr="000000"/>
                </a:solidFill>
                <a:latin typeface="+mj-ea"/>
                <a:ea typeface="+mj-ea"/>
              </a:rPr>
              <a:t>事業所</a:t>
            </a:r>
          </a:p>
        </xdr:txBody>
      </xdr:sp>
    </xdr:grpSp>
    <xdr:clientData/>
  </xdr:twoCellAnchor>
  <xdr:twoCellAnchor>
    <xdr:from>
      <xdr:col>4</xdr:col>
      <xdr:colOff>627007</xdr:colOff>
      <xdr:row>3</xdr:row>
      <xdr:rowOff>85397</xdr:rowOff>
    </xdr:from>
    <xdr:to>
      <xdr:col>10</xdr:col>
      <xdr:colOff>333375</xdr:colOff>
      <xdr:row>5</xdr:row>
      <xdr:rowOff>9525</xdr:rowOff>
    </xdr:to>
    <xdr:sp macro="" textlink="">
      <xdr:nvSpPr>
        <xdr:cNvPr id="16" name="AutoShape 303">
          <a:extLst>
            <a:ext uri="{FF2B5EF4-FFF2-40B4-BE49-F238E27FC236}">
              <a16:creationId xmlns:a16="http://schemas.microsoft.com/office/drawing/2014/main" xmlns="" id="{00000000-0008-0000-0000-000010000000}"/>
            </a:ext>
          </a:extLst>
        </xdr:cNvPr>
        <xdr:cNvSpPr>
          <a:spLocks noChangeArrowheads="1"/>
        </xdr:cNvSpPr>
      </xdr:nvSpPr>
      <xdr:spPr bwMode="auto">
        <a:xfrm>
          <a:off x="2046232" y="1009322"/>
          <a:ext cx="4907018" cy="552778"/>
        </a:xfrm>
        <a:prstGeom prst="wedgeEllipseCallout">
          <a:avLst>
            <a:gd name="adj1" fmla="val -51881"/>
            <a:gd name="adj2" fmla="val 40979"/>
          </a:avLst>
        </a:prstGeom>
        <a:solidFill>
          <a:srgbClr val="FFFFD5"/>
        </a:solidFill>
        <a:ln w="19050" algn="ctr">
          <a:solidFill>
            <a:srgbClr val="FFC000"/>
          </a:solidFill>
          <a:miter lim="800000"/>
          <a:headEnd/>
          <a:tailEnd/>
        </a:ln>
        <a:effectLst/>
      </xdr:spPr>
      <xdr:txBody>
        <a:bodyPr vertOverflow="clip" wrap="square" lIns="18288" tIns="0" rIns="0" bIns="0" anchor="ctr" upright="1"/>
        <a:lstStyle/>
        <a:p>
          <a:pPr algn="ctr" rtl="0">
            <a:defRPr sz="1000"/>
          </a:pPr>
          <a:endParaRPr lang="ja-JP" altLang="en-US">
            <a:solidFill>
              <a:srgbClr val="FFFF00"/>
            </a:solidFill>
          </a:endParaRPr>
        </a:p>
      </xdr:txBody>
    </xdr:sp>
    <xdr:clientData/>
  </xdr:twoCellAnchor>
  <xdr:oneCellAnchor>
    <xdr:from>
      <xdr:col>5</xdr:col>
      <xdr:colOff>34158</xdr:colOff>
      <xdr:row>3</xdr:row>
      <xdr:rowOff>277496</xdr:rowOff>
    </xdr:from>
    <xdr:ext cx="4511813" cy="192489"/>
    <xdr:sp macro="" textlink="">
      <xdr:nvSpPr>
        <xdr:cNvPr id="17" name="Text Box 411">
          <a:extLst>
            <a:ext uri="{FF2B5EF4-FFF2-40B4-BE49-F238E27FC236}">
              <a16:creationId xmlns:a16="http://schemas.microsoft.com/office/drawing/2014/main" xmlns="" id="{00000000-0008-0000-0000-000011000000}"/>
            </a:ext>
          </a:extLst>
        </xdr:cNvPr>
        <xdr:cNvSpPr txBox="1">
          <a:spLocks noChangeArrowheads="1"/>
        </xdr:cNvSpPr>
      </xdr:nvSpPr>
      <xdr:spPr bwMode="auto">
        <a:xfrm>
          <a:off x="2320158" y="1201421"/>
          <a:ext cx="4511813" cy="192489"/>
        </a:xfrm>
        <a:prstGeom prst="rect">
          <a:avLst/>
        </a:prstGeom>
        <a:noFill/>
        <a:ln w="12700" algn="ctr">
          <a:no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none" lIns="36576" tIns="32004" rIns="0" bIns="0" anchor="t" upright="1">
          <a:spAutoFit/>
        </a:bodyPr>
        <a:lstStyle/>
        <a:p>
          <a:pPr algn="l" rtl="0">
            <a:lnSpc>
              <a:spcPts val="1200"/>
            </a:lnSpc>
            <a:defRPr sz="1000"/>
          </a:pPr>
          <a:r>
            <a:rPr lang="ja-JP" altLang="en-US" sz="1200" b="0" i="0" u="none" strike="noStrike" baseline="0">
              <a:solidFill>
                <a:schemeClr val="tx1">
                  <a:lumMod val="95000"/>
                  <a:lumOff val="5000"/>
                </a:schemeClr>
              </a:solidFill>
              <a:latin typeface="+mj-ea"/>
              <a:ea typeface="+mj-ea"/>
            </a:rPr>
            <a:t>取組区分は「ご家庭」か「事業所」か、どちらか一方を選んでください。</a:t>
          </a:r>
          <a:endParaRPr lang="ja-JP" altLang="en-US" sz="1200">
            <a:solidFill>
              <a:schemeClr val="tx1">
                <a:lumMod val="95000"/>
                <a:lumOff val="5000"/>
              </a:schemeClr>
            </a:solidFill>
            <a:latin typeface="+mj-ea"/>
            <a:ea typeface="+mj-ea"/>
          </a:endParaRPr>
        </a:p>
      </xdr:txBody>
    </xdr:sp>
    <xdr:clientData/>
  </xdr:oneCellAnchor>
  <xdr:twoCellAnchor>
    <xdr:from>
      <xdr:col>2</xdr:col>
      <xdr:colOff>219075</xdr:colOff>
      <xdr:row>29</xdr:row>
      <xdr:rowOff>66675</xdr:rowOff>
    </xdr:from>
    <xdr:to>
      <xdr:col>10</xdr:col>
      <xdr:colOff>381000</xdr:colOff>
      <xdr:row>35</xdr:row>
      <xdr:rowOff>123825</xdr:rowOff>
    </xdr:to>
    <xdr:sp macro="" textlink="">
      <xdr:nvSpPr>
        <xdr:cNvPr id="4" name="四角形: 角を丸くする 3">
          <a:extLst>
            <a:ext uri="{FF2B5EF4-FFF2-40B4-BE49-F238E27FC236}">
              <a16:creationId xmlns:a16="http://schemas.microsoft.com/office/drawing/2014/main" xmlns="" id="{00000000-0008-0000-0000-000004000000}"/>
            </a:ext>
          </a:extLst>
        </xdr:cNvPr>
        <xdr:cNvSpPr/>
      </xdr:nvSpPr>
      <xdr:spPr>
        <a:xfrm>
          <a:off x="581025" y="7172325"/>
          <a:ext cx="6419850" cy="1295400"/>
        </a:xfrm>
        <a:prstGeom prst="roundRect">
          <a:avLst/>
        </a:prstGeom>
        <a:solidFill>
          <a:srgbClr val="FFFFD5"/>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lumMod val="95000"/>
                  <a:lumOff val="5000"/>
                </a:schemeClr>
              </a:solidFill>
              <a:latin typeface="+mn-ea"/>
              <a:ea typeface="+mn-ea"/>
            </a:rPr>
            <a:t>・エネルギー使用量が多いのは</a:t>
          </a:r>
          <a:r>
            <a:rPr kumimoji="1" lang="ja-JP" altLang="en-US" sz="1600">
              <a:solidFill>
                <a:srgbClr val="FF0000"/>
              </a:solidFill>
              <a:latin typeface="+mn-ea"/>
              <a:ea typeface="+mn-ea"/>
            </a:rPr>
            <a:t>どの月、季節</a:t>
          </a:r>
          <a:r>
            <a:rPr kumimoji="1" lang="ja-JP" altLang="en-US" sz="1600">
              <a:solidFill>
                <a:schemeClr val="tx1">
                  <a:lumMod val="95000"/>
                  <a:lumOff val="5000"/>
                </a:schemeClr>
              </a:solidFill>
              <a:latin typeface="+mn-ea"/>
              <a:ea typeface="+mn-ea"/>
            </a:rPr>
            <a:t>ですか？</a:t>
          </a:r>
          <a:endParaRPr kumimoji="1" lang="en-US" altLang="ja-JP" sz="1600">
            <a:solidFill>
              <a:schemeClr val="tx1">
                <a:lumMod val="95000"/>
                <a:lumOff val="5000"/>
              </a:schemeClr>
            </a:solidFill>
            <a:latin typeface="+mn-ea"/>
            <a:ea typeface="+mn-ea"/>
          </a:endParaRPr>
        </a:p>
        <a:p>
          <a:pPr algn="l"/>
          <a:r>
            <a:rPr kumimoji="1" lang="ja-JP" altLang="en-US" sz="1600">
              <a:solidFill>
                <a:schemeClr val="tx1">
                  <a:lumMod val="95000"/>
                  <a:lumOff val="5000"/>
                </a:schemeClr>
              </a:solidFill>
              <a:latin typeface="+mn-ea"/>
              <a:ea typeface="+mn-ea"/>
            </a:rPr>
            <a:t>・</a:t>
          </a:r>
          <a:r>
            <a:rPr kumimoji="1" lang="ja-JP" altLang="en-US" sz="1600">
              <a:solidFill>
                <a:srgbClr val="FF0000"/>
              </a:solidFill>
              <a:latin typeface="+mn-ea"/>
              <a:ea typeface="+mn-ea"/>
            </a:rPr>
            <a:t>どの種類</a:t>
          </a:r>
          <a:r>
            <a:rPr kumimoji="1" lang="ja-JP" altLang="en-US" sz="1600">
              <a:solidFill>
                <a:schemeClr val="tx1">
                  <a:lumMod val="95000"/>
                  <a:lumOff val="5000"/>
                </a:schemeClr>
              </a:solidFill>
              <a:latin typeface="+mn-ea"/>
              <a:ea typeface="+mn-ea"/>
            </a:rPr>
            <a:t>のエネルギー使用量が多いですか？</a:t>
          </a:r>
          <a:endParaRPr kumimoji="1" lang="en-US" altLang="ja-JP" sz="1600">
            <a:solidFill>
              <a:schemeClr val="tx1">
                <a:lumMod val="95000"/>
                <a:lumOff val="5000"/>
              </a:schemeClr>
            </a:solidFill>
            <a:latin typeface="+mn-ea"/>
            <a:ea typeface="+mn-ea"/>
          </a:endParaRPr>
        </a:p>
        <a:p>
          <a:pPr algn="l"/>
          <a:r>
            <a:rPr kumimoji="1" lang="ja-JP" altLang="en-US" sz="1600">
              <a:solidFill>
                <a:schemeClr val="tx1">
                  <a:lumMod val="95000"/>
                  <a:lumOff val="5000"/>
                </a:schemeClr>
              </a:solidFill>
              <a:latin typeface="+mn-ea"/>
              <a:ea typeface="+mn-ea"/>
            </a:rPr>
            <a:t>・前年と比較できる場合は、</a:t>
          </a:r>
          <a:r>
            <a:rPr kumimoji="1" lang="ja-JP" altLang="en-US" sz="1600">
              <a:solidFill>
                <a:srgbClr val="FF0000"/>
              </a:solidFill>
              <a:latin typeface="+mn-ea"/>
              <a:ea typeface="+mn-ea"/>
            </a:rPr>
            <a:t>前年からどんな変化</a:t>
          </a:r>
          <a:r>
            <a:rPr kumimoji="1" lang="ja-JP" altLang="en-US" sz="1600">
              <a:solidFill>
                <a:schemeClr val="tx1">
                  <a:lumMod val="95000"/>
                  <a:lumOff val="5000"/>
                </a:schemeClr>
              </a:solidFill>
              <a:latin typeface="+mn-ea"/>
              <a:ea typeface="+mn-ea"/>
            </a:rPr>
            <a:t>があるか見つけましょう。</a:t>
          </a:r>
          <a:endParaRPr kumimoji="1" lang="en-US" altLang="ja-JP" sz="1200">
            <a:solidFill>
              <a:schemeClr val="tx1">
                <a:lumMod val="95000"/>
                <a:lumOff val="5000"/>
              </a:schemeClr>
            </a:solidFill>
            <a:latin typeface="+mn-ea"/>
            <a:ea typeface="+mn-ea"/>
          </a:endParaRPr>
        </a:p>
      </xdr:txBody>
    </xdr:sp>
    <xdr:clientData/>
  </xdr:twoCellAnchor>
  <xdr:twoCellAnchor editAs="oneCell">
    <xdr:from>
      <xdr:col>5</xdr:col>
      <xdr:colOff>409575</xdr:colOff>
      <xdr:row>36</xdr:row>
      <xdr:rowOff>9524</xdr:rowOff>
    </xdr:from>
    <xdr:to>
      <xdr:col>7</xdr:col>
      <xdr:colOff>713278</xdr:colOff>
      <xdr:row>45</xdr:row>
      <xdr:rowOff>38099</xdr:rowOff>
    </xdr:to>
    <xdr:pic>
      <xdr:nvPicPr>
        <xdr:cNvPr id="15" name="図 14">
          <a:extLst>
            <a:ext uri="{FF2B5EF4-FFF2-40B4-BE49-F238E27FC236}">
              <a16:creationId xmlns:a16="http://schemas.microsoft.com/office/drawing/2014/main" xmlns=""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5575" y="8543924"/>
          <a:ext cx="2037253" cy="1724025"/>
        </a:xfrm>
        <a:prstGeom prst="rect">
          <a:avLst/>
        </a:prstGeom>
      </xdr:spPr>
    </xdr:pic>
    <xdr:clientData/>
  </xdr:twoCellAnchor>
  <xdr:twoCellAnchor editAs="oneCell">
    <xdr:from>
      <xdr:col>3</xdr:col>
      <xdr:colOff>400050</xdr:colOff>
      <xdr:row>36</xdr:row>
      <xdr:rowOff>28575</xdr:rowOff>
    </xdr:from>
    <xdr:to>
      <xdr:col>5</xdr:col>
      <xdr:colOff>95250</xdr:colOff>
      <xdr:row>44</xdr:row>
      <xdr:rowOff>94529</xdr:rowOff>
    </xdr:to>
    <xdr:pic>
      <xdr:nvPicPr>
        <xdr:cNvPr id="19" name="図 18">
          <a:extLst>
            <a:ext uri="{FF2B5EF4-FFF2-40B4-BE49-F238E27FC236}">
              <a16:creationId xmlns:a16="http://schemas.microsoft.com/office/drawing/2014/main" xmlns=""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5375" y="8562975"/>
          <a:ext cx="1285875" cy="1589954"/>
        </a:xfrm>
        <a:prstGeom prst="rect">
          <a:avLst/>
        </a:prstGeom>
      </xdr:spPr>
    </xdr:pic>
    <xdr:clientData/>
  </xdr:twoCellAnchor>
  <xdr:twoCellAnchor editAs="oneCell">
    <xdr:from>
      <xdr:col>8</xdr:col>
      <xdr:colOff>76200</xdr:colOff>
      <xdr:row>37</xdr:row>
      <xdr:rowOff>76200</xdr:rowOff>
    </xdr:from>
    <xdr:to>
      <xdr:col>9</xdr:col>
      <xdr:colOff>552450</xdr:colOff>
      <xdr:row>44</xdr:row>
      <xdr:rowOff>85725</xdr:rowOff>
    </xdr:to>
    <xdr:pic>
      <xdr:nvPicPr>
        <xdr:cNvPr id="21" name="図 20">
          <a:extLst>
            <a:ext uri="{FF2B5EF4-FFF2-40B4-BE49-F238E27FC236}">
              <a16:creationId xmlns:a16="http://schemas.microsoft.com/office/drawing/2014/main" xmlns="" id="{00000000-0008-0000-0000-00001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962525" y="8801100"/>
          <a:ext cx="1343025" cy="1343025"/>
        </a:xfrm>
        <a:prstGeom prst="rect">
          <a:avLst/>
        </a:prstGeom>
      </xdr:spPr>
    </xdr:pic>
    <xdr:clientData/>
  </xdr:twoCellAnchor>
  <xdr:twoCellAnchor editAs="oneCell">
    <xdr:from>
      <xdr:col>8</xdr:col>
      <xdr:colOff>800100</xdr:colOff>
      <xdr:row>12</xdr:row>
      <xdr:rowOff>6453</xdr:rowOff>
    </xdr:from>
    <xdr:to>
      <xdr:col>10</xdr:col>
      <xdr:colOff>600075</xdr:colOff>
      <xdr:row>18</xdr:row>
      <xdr:rowOff>190499</xdr:rowOff>
    </xdr:to>
    <xdr:pic>
      <xdr:nvPicPr>
        <xdr:cNvPr id="23" name="図 22">
          <a:extLst>
            <a:ext uri="{FF2B5EF4-FFF2-40B4-BE49-F238E27FC236}">
              <a16:creationId xmlns:a16="http://schemas.microsoft.com/office/drawing/2014/main" xmlns="" id="{00000000-0008-0000-0000-00001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86425" y="3197328"/>
          <a:ext cx="1533525" cy="1622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493061</xdr:colOff>
      <xdr:row>5</xdr:row>
      <xdr:rowOff>44823</xdr:rowOff>
    </xdr:from>
    <xdr:to>
      <xdr:col>36</xdr:col>
      <xdr:colOff>134471</xdr:colOff>
      <xdr:row>47</xdr:row>
      <xdr:rowOff>123265</xdr:rowOff>
    </xdr:to>
    <xdr:sp macro="" textlink="">
      <xdr:nvSpPr>
        <xdr:cNvPr id="12" name="正方形/長方形 11">
          <a:extLst>
            <a:ext uri="{FF2B5EF4-FFF2-40B4-BE49-F238E27FC236}">
              <a16:creationId xmlns:a16="http://schemas.microsoft.com/office/drawing/2014/main" xmlns="" id="{00000000-0008-0000-0100-00000C000000}"/>
            </a:ext>
          </a:extLst>
        </xdr:cNvPr>
        <xdr:cNvSpPr/>
      </xdr:nvSpPr>
      <xdr:spPr>
        <a:xfrm>
          <a:off x="12954002" y="1277470"/>
          <a:ext cx="8236322" cy="9401736"/>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t>※</a:t>
          </a:r>
          <a:r>
            <a:rPr kumimoji="1" lang="ja-JP" altLang="en-US" sz="1800" b="1"/>
            <a:t>検針票の見方</a:t>
          </a:r>
          <a:endParaRPr kumimoji="1" lang="en-US" altLang="ja-JP" sz="1800" b="1"/>
        </a:p>
        <a:p>
          <a:pPr algn="l"/>
          <a:r>
            <a:rPr kumimoji="1" lang="ja-JP" altLang="en-US" sz="1400"/>
            <a:t>◆電気</a:t>
          </a:r>
          <a:endParaRPr kumimoji="1" lang="en-US" altLang="ja-JP" sz="1400"/>
        </a:p>
        <a:p>
          <a:pPr algn="l"/>
          <a:endParaRPr kumimoji="1" lang="en-US" altLang="ja-JP" sz="1400"/>
        </a:p>
        <a:p>
          <a:pPr algn="l"/>
          <a:endParaRPr kumimoji="1" lang="en-US" altLang="ja-JP" sz="1400"/>
        </a:p>
        <a:p>
          <a:pPr algn="l"/>
          <a:endParaRPr kumimoji="1" lang="en-US" altLang="ja-JP" sz="1400"/>
        </a:p>
        <a:p>
          <a:pPr algn="l"/>
          <a:endParaRPr kumimoji="1" lang="en-US" altLang="ja-JP" sz="1400"/>
        </a:p>
        <a:p>
          <a:pPr algn="l"/>
          <a:endParaRPr kumimoji="1" lang="en-US" altLang="ja-JP" sz="1400"/>
        </a:p>
        <a:p>
          <a:pPr algn="l"/>
          <a:endParaRPr kumimoji="1" lang="en-US" altLang="ja-JP" sz="1400"/>
        </a:p>
        <a:p>
          <a:pPr algn="l"/>
          <a:endParaRPr kumimoji="1" lang="en-US" altLang="ja-JP" sz="1400"/>
        </a:p>
        <a:p>
          <a:pPr algn="l"/>
          <a:endParaRPr kumimoji="1" lang="en-US" altLang="ja-JP" sz="1400"/>
        </a:p>
        <a:p>
          <a:pPr algn="l"/>
          <a:endParaRPr kumimoji="1" lang="en-US" altLang="ja-JP" sz="1400"/>
        </a:p>
        <a:p>
          <a:pPr algn="l"/>
          <a:endParaRPr kumimoji="1" lang="en-US" altLang="ja-JP" sz="1400"/>
        </a:p>
        <a:p>
          <a:pPr algn="l"/>
          <a:endParaRPr kumimoji="1" lang="en-US" altLang="ja-JP" sz="1400"/>
        </a:p>
        <a:p>
          <a:pPr algn="l"/>
          <a:endParaRPr kumimoji="1" lang="en-US" altLang="ja-JP" sz="1400"/>
        </a:p>
        <a:p>
          <a:pPr algn="l"/>
          <a:endParaRPr kumimoji="1" lang="en-US" altLang="ja-JP" sz="1400"/>
        </a:p>
        <a:p>
          <a:pPr algn="l"/>
          <a:endParaRPr kumimoji="1" lang="en-US" altLang="ja-JP" sz="1400"/>
        </a:p>
        <a:p>
          <a:pPr algn="l"/>
          <a:endParaRPr kumimoji="1" lang="en-US" altLang="ja-JP" sz="1400"/>
        </a:p>
        <a:p>
          <a:pPr algn="l"/>
          <a:endParaRPr kumimoji="1" lang="en-US" altLang="ja-JP" sz="1400"/>
        </a:p>
        <a:p>
          <a:pPr algn="l"/>
          <a:r>
            <a:rPr kumimoji="1" lang="ja-JP" altLang="en-US" sz="1400"/>
            <a:t>◆ガス　　　　　　　　　　　　　　　　　　　　　　　　　　　　　　　◆水道</a:t>
          </a:r>
          <a:endParaRPr kumimoji="1" lang="en-US" altLang="ja-JP" sz="1400"/>
        </a:p>
      </xdr:txBody>
    </xdr:sp>
    <xdr:clientData/>
  </xdr:twoCellAnchor>
  <xdr:twoCellAnchor>
    <xdr:from>
      <xdr:col>30</xdr:col>
      <xdr:colOff>116860</xdr:colOff>
      <xdr:row>24</xdr:row>
      <xdr:rowOff>160084</xdr:rowOff>
    </xdr:from>
    <xdr:to>
      <xdr:col>35</xdr:col>
      <xdr:colOff>201225</xdr:colOff>
      <xdr:row>44</xdr:row>
      <xdr:rowOff>115181</xdr:rowOff>
    </xdr:to>
    <xdr:grpSp>
      <xdr:nvGrpSpPr>
        <xdr:cNvPr id="3" name="グループ化 2">
          <a:extLst>
            <a:ext uri="{FF2B5EF4-FFF2-40B4-BE49-F238E27FC236}">
              <a16:creationId xmlns:a16="http://schemas.microsoft.com/office/drawing/2014/main" xmlns="" id="{00000000-0008-0000-0100-000003000000}"/>
            </a:ext>
          </a:extLst>
        </xdr:cNvPr>
        <xdr:cNvGrpSpPr/>
      </xdr:nvGrpSpPr>
      <xdr:grpSpPr>
        <a:xfrm>
          <a:off x="17205831" y="5650966"/>
          <a:ext cx="3390100" cy="4347803"/>
          <a:chOff x="17205831" y="5650966"/>
          <a:chExt cx="3390100" cy="4347803"/>
        </a:xfrm>
      </xdr:grpSpPr>
      <xdr:pic>
        <xdr:nvPicPr>
          <xdr:cNvPr id="46" name="図 45">
            <a:extLst>
              <a:ext uri="{FF2B5EF4-FFF2-40B4-BE49-F238E27FC236}">
                <a16:creationId xmlns:a16="http://schemas.microsoft.com/office/drawing/2014/main" xmlns=""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05831" y="5650966"/>
            <a:ext cx="3390100" cy="43478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17413941" y="6230471"/>
            <a:ext cx="50426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19</xdr:col>
      <xdr:colOff>132338</xdr:colOff>
      <xdr:row>12</xdr:row>
      <xdr:rowOff>28993</xdr:rowOff>
    </xdr:from>
    <xdr:to>
      <xdr:col>23</xdr:col>
      <xdr:colOff>501874</xdr:colOff>
      <xdr:row>14</xdr:row>
      <xdr:rowOff>106350</xdr:rowOff>
    </xdr:to>
    <xdr:sp macro="" textlink="">
      <xdr:nvSpPr>
        <xdr:cNvPr id="4" name="線吹き出し 2 (枠付き) 3">
          <a:extLst>
            <a:ext uri="{FF2B5EF4-FFF2-40B4-BE49-F238E27FC236}">
              <a16:creationId xmlns:a16="http://schemas.microsoft.com/office/drawing/2014/main" xmlns="" id="{00000000-0008-0000-0100-000004000000}"/>
            </a:ext>
          </a:extLst>
        </xdr:cNvPr>
        <xdr:cNvSpPr/>
      </xdr:nvSpPr>
      <xdr:spPr>
        <a:xfrm>
          <a:off x="11045267" y="2886493"/>
          <a:ext cx="2016000" cy="540000"/>
        </a:xfrm>
        <a:prstGeom prst="borderCallout2">
          <a:avLst>
            <a:gd name="adj1" fmla="val 18750"/>
            <a:gd name="adj2" fmla="val -641"/>
            <a:gd name="adj3" fmla="val 18750"/>
            <a:gd name="adj4" fmla="val -91176"/>
            <a:gd name="adj5" fmla="val 119856"/>
            <a:gd name="adj6" fmla="val -98209"/>
          </a:avLst>
        </a:prstGeom>
        <a:solidFill>
          <a:srgbClr val="00B050"/>
        </a:solidFill>
        <a:ln>
          <a:solidFill>
            <a:srgbClr val="0066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HGS創英角ｺﾞｼｯｸUB" panose="020B0900000000000000" pitchFamily="50" charset="-128"/>
              <a:ea typeface="HGS創英角ｺﾞｼｯｸUB" panose="020B0900000000000000" pitchFamily="50" charset="-128"/>
            </a:rPr>
            <a:t>太枠内に</a:t>
          </a:r>
          <a:r>
            <a:rPr kumimoji="1" lang="ja-JP" altLang="en-US" sz="1200">
              <a:solidFill>
                <a:srgbClr val="FFFF00"/>
              </a:solidFill>
              <a:latin typeface="HGS創英角ｺﾞｼｯｸUB" panose="020B0900000000000000" pitchFamily="50" charset="-128"/>
              <a:ea typeface="HGS創英角ｺﾞｼｯｸUB" panose="020B0900000000000000" pitchFamily="50" charset="-128"/>
            </a:rPr>
            <a:t>今年</a:t>
          </a:r>
          <a:r>
            <a:rPr kumimoji="1" lang="ja-JP" altLang="en-US" sz="1200">
              <a:latin typeface="HGS創英角ｺﾞｼｯｸUB" panose="020B0900000000000000" pitchFamily="50" charset="-128"/>
              <a:ea typeface="HGS創英角ｺﾞｼｯｸUB" panose="020B0900000000000000" pitchFamily="50" charset="-128"/>
            </a:rPr>
            <a:t>の</a:t>
          </a:r>
          <a:r>
            <a:rPr kumimoji="1" lang="ja-JP" altLang="en-US" sz="1200">
              <a:solidFill>
                <a:srgbClr val="FFFF00"/>
              </a:solidFill>
              <a:latin typeface="HGS創英角ｺﾞｼｯｸUB" panose="020B0900000000000000" pitchFamily="50" charset="-128"/>
              <a:ea typeface="HGS創英角ｺﾞｼｯｸUB" panose="020B0900000000000000" pitchFamily="50" charset="-128"/>
            </a:rPr>
            <a:t>光熱水費</a:t>
          </a:r>
          <a:r>
            <a:rPr kumimoji="1" lang="ja-JP" altLang="en-US" sz="1200">
              <a:latin typeface="HGS創英角ｺﾞｼｯｸUB" panose="020B0900000000000000" pitchFamily="50" charset="-128"/>
              <a:ea typeface="HGS創英角ｺﾞｼｯｸUB" panose="020B0900000000000000" pitchFamily="50" charset="-128"/>
            </a:rPr>
            <a:t>を入力してください</a:t>
          </a:r>
        </a:p>
      </xdr:txBody>
    </xdr:sp>
    <xdr:clientData fPrintsWithSheet="0"/>
  </xdr:twoCellAnchor>
  <xdr:oneCellAnchor>
    <xdr:from>
      <xdr:col>1</xdr:col>
      <xdr:colOff>115841</xdr:colOff>
      <xdr:row>1</xdr:row>
      <xdr:rowOff>171201</xdr:rowOff>
    </xdr:from>
    <xdr:ext cx="3068533" cy="559192"/>
    <xdr:sp macro="" textlink="">
      <xdr:nvSpPr>
        <xdr:cNvPr id="9" name="正方形/長方形 8">
          <a:extLst>
            <a:ext uri="{FF2B5EF4-FFF2-40B4-BE49-F238E27FC236}">
              <a16:creationId xmlns:a16="http://schemas.microsoft.com/office/drawing/2014/main" xmlns="" id="{00000000-0008-0000-0100-000009000000}"/>
            </a:ext>
          </a:extLst>
        </xdr:cNvPr>
        <xdr:cNvSpPr/>
      </xdr:nvSpPr>
      <xdr:spPr>
        <a:xfrm>
          <a:off x="183076" y="227230"/>
          <a:ext cx="3068533" cy="559192"/>
        </a:xfrm>
        <a:prstGeom prst="rect">
          <a:avLst/>
        </a:prstGeom>
        <a:noFill/>
      </xdr:spPr>
      <xdr:txBody>
        <a:bodyPr wrap="none" lIns="91440" tIns="45720" rIns="91440" bIns="45720">
          <a:spAutoFit/>
        </a:bodyPr>
        <a:lstStyle/>
        <a:p>
          <a:pPr algn="ctr"/>
          <a:r>
            <a:rPr lang="ja-JP" altLang="en-US" sz="28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HGS創英角ｺﾞｼｯｸUB" panose="020B0900000000000000" pitchFamily="50" charset="-128"/>
              <a:ea typeface="HGS創英角ｺﾞｼｯｸUB" panose="020B0900000000000000" pitchFamily="50" charset="-128"/>
            </a:rPr>
            <a:t>入力表（今年分）</a:t>
          </a:r>
        </a:p>
      </xdr:txBody>
    </xdr:sp>
    <xdr:clientData/>
  </xdr:oneCellAnchor>
  <xdr:oneCellAnchor>
    <xdr:from>
      <xdr:col>2</xdr:col>
      <xdr:colOff>15230</xdr:colOff>
      <xdr:row>36</xdr:row>
      <xdr:rowOff>171202</xdr:rowOff>
    </xdr:from>
    <xdr:ext cx="2709460" cy="559192"/>
    <xdr:sp macro="" textlink="">
      <xdr:nvSpPr>
        <xdr:cNvPr id="14" name="正方形/長方形 13">
          <a:extLst>
            <a:ext uri="{FF2B5EF4-FFF2-40B4-BE49-F238E27FC236}">
              <a16:creationId xmlns:a16="http://schemas.microsoft.com/office/drawing/2014/main" xmlns="" id="{00000000-0008-0000-0100-00000E000000}"/>
            </a:ext>
          </a:extLst>
        </xdr:cNvPr>
        <xdr:cNvSpPr/>
      </xdr:nvSpPr>
      <xdr:spPr>
        <a:xfrm>
          <a:off x="362612" y="7981702"/>
          <a:ext cx="2709460" cy="559192"/>
        </a:xfrm>
        <a:prstGeom prst="rect">
          <a:avLst/>
        </a:prstGeom>
        <a:noFill/>
      </xdr:spPr>
      <xdr:txBody>
        <a:bodyPr wrap="none" lIns="91440" tIns="45720" rIns="91440" bIns="45720">
          <a:spAutoFit/>
        </a:bodyPr>
        <a:lstStyle/>
        <a:p>
          <a:pPr algn="ctr"/>
          <a:r>
            <a:rPr lang="ja-JP" altLang="en-US" sz="2800" b="1" cap="none" spc="0">
              <a:ln w="1905"/>
              <a:gradFill>
                <a:gsLst>
                  <a:gs pos="0">
                    <a:schemeClr val="accent1">
                      <a:lumMod val="50000"/>
                    </a:schemeClr>
                  </a:gs>
                  <a:gs pos="78000">
                    <a:schemeClr val="tx2">
                      <a:lumMod val="40000"/>
                      <a:lumOff val="60000"/>
                    </a:schemeClr>
                  </a:gs>
                  <a:gs pos="100000">
                    <a:schemeClr val="accent6">
                      <a:tint val="12000"/>
                      <a:satMod val="255000"/>
                    </a:schemeClr>
                  </a:gs>
                </a:gsLst>
                <a:lin ang="5400000"/>
              </a:gradFill>
              <a:effectLst>
                <a:innerShdw blurRad="69850" dist="43180" dir="5400000">
                  <a:srgbClr val="000000">
                    <a:alpha val="65000"/>
                  </a:srgbClr>
                </a:innerShdw>
              </a:effectLst>
              <a:latin typeface="HGP創英角ｺﾞｼｯｸUB" panose="020B0900000000000000" pitchFamily="50" charset="-128"/>
              <a:ea typeface="HGP創英角ｺﾞｼｯｸUB" panose="020B0900000000000000" pitchFamily="50" charset="-128"/>
            </a:rPr>
            <a:t>入力表</a:t>
          </a:r>
          <a:r>
            <a:rPr lang="ja-JP" altLang="en-US" sz="2800" b="1" cap="none" spc="0">
              <a:ln w="1905"/>
              <a:gradFill>
                <a:gsLst>
                  <a:gs pos="0">
                    <a:schemeClr val="accent1">
                      <a:lumMod val="50000"/>
                    </a:schemeClr>
                  </a:gs>
                  <a:gs pos="78000">
                    <a:schemeClr val="tx2">
                      <a:lumMod val="40000"/>
                      <a:lumOff val="60000"/>
                    </a:schemeClr>
                  </a:gs>
                  <a:gs pos="100000">
                    <a:schemeClr val="accent6">
                      <a:tint val="12000"/>
                      <a:satMod val="255000"/>
                    </a:schemeClr>
                  </a:gs>
                </a:gsLst>
                <a:lin ang="5400000"/>
              </a:gradFill>
              <a:effectLst>
                <a:innerShdw blurRad="69850" dist="43180" dir="5400000">
                  <a:srgbClr val="000000">
                    <a:alpha val="65000"/>
                  </a:srgbClr>
                </a:innerShdw>
              </a:effectLst>
              <a:latin typeface="HGP創英角ﾎﾟｯﾌﾟ体" panose="040B0A00000000000000" pitchFamily="50" charset="-128"/>
              <a:ea typeface="HGP創英角ﾎﾟｯﾌﾟ体" panose="040B0A00000000000000" pitchFamily="50" charset="-128"/>
            </a:rPr>
            <a:t>（前年分）</a:t>
          </a:r>
        </a:p>
      </xdr:txBody>
    </xdr:sp>
    <xdr:clientData/>
  </xdr:oneCellAnchor>
  <xdr:twoCellAnchor>
    <xdr:from>
      <xdr:col>19</xdr:col>
      <xdr:colOff>136071</xdr:colOff>
      <xdr:row>2</xdr:row>
      <xdr:rowOff>40821</xdr:rowOff>
    </xdr:from>
    <xdr:to>
      <xdr:col>23</xdr:col>
      <xdr:colOff>505607</xdr:colOff>
      <xdr:row>4</xdr:row>
      <xdr:rowOff>104571</xdr:rowOff>
    </xdr:to>
    <xdr:sp macro="" textlink="">
      <xdr:nvSpPr>
        <xdr:cNvPr id="8" name="線吹き出し 2 (枠付き) 7">
          <a:extLst>
            <a:ext uri="{FF2B5EF4-FFF2-40B4-BE49-F238E27FC236}">
              <a16:creationId xmlns:a16="http://schemas.microsoft.com/office/drawing/2014/main" xmlns="" id="{00000000-0008-0000-0100-000008000000}"/>
            </a:ext>
          </a:extLst>
        </xdr:cNvPr>
        <xdr:cNvSpPr/>
      </xdr:nvSpPr>
      <xdr:spPr>
        <a:xfrm>
          <a:off x="11011889" y="577685"/>
          <a:ext cx="2032082" cy="531341"/>
        </a:xfrm>
        <a:prstGeom prst="borderCallout2">
          <a:avLst>
            <a:gd name="adj1" fmla="val 18750"/>
            <a:gd name="adj2" fmla="val -641"/>
            <a:gd name="adj3" fmla="val 18750"/>
            <a:gd name="adj4" fmla="val -91176"/>
            <a:gd name="adj5" fmla="val 119856"/>
            <a:gd name="adj6" fmla="val -98209"/>
          </a:avLst>
        </a:prstGeom>
        <a:solidFill>
          <a:srgbClr val="00B050"/>
        </a:solidFill>
        <a:ln>
          <a:solidFill>
            <a:srgbClr val="0066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HGS創英角ｺﾞｼｯｸUB" panose="020B0900000000000000" pitchFamily="50" charset="-128"/>
              <a:ea typeface="HGS創英角ｺﾞｼｯｸUB" panose="020B0900000000000000" pitchFamily="50" charset="-128"/>
            </a:rPr>
            <a:t>太枠内に</a:t>
          </a:r>
          <a:r>
            <a:rPr kumimoji="1" lang="ja-JP" altLang="en-US" sz="1200">
              <a:solidFill>
                <a:srgbClr val="FFFF00"/>
              </a:solidFill>
              <a:latin typeface="HGS創英角ｺﾞｼｯｸUB" panose="020B0900000000000000" pitchFamily="50" charset="-128"/>
              <a:ea typeface="HGS創英角ｺﾞｼｯｸUB" panose="020B0900000000000000" pitchFamily="50" charset="-128"/>
            </a:rPr>
            <a:t>今年</a:t>
          </a:r>
          <a:r>
            <a:rPr kumimoji="1" lang="ja-JP" altLang="en-US" sz="1200">
              <a:latin typeface="HGS創英角ｺﾞｼｯｸUB" panose="020B0900000000000000" pitchFamily="50" charset="-128"/>
              <a:ea typeface="HGS創英角ｺﾞｼｯｸUB" panose="020B0900000000000000" pitchFamily="50" charset="-128"/>
            </a:rPr>
            <a:t>の</a:t>
          </a:r>
          <a:r>
            <a:rPr kumimoji="1" lang="ja-JP" altLang="en-US" sz="1200">
              <a:solidFill>
                <a:srgbClr val="FFFF00"/>
              </a:solidFill>
              <a:latin typeface="HGS創英角ｺﾞｼｯｸUB" panose="020B0900000000000000" pitchFamily="50" charset="-128"/>
              <a:ea typeface="HGS創英角ｺﾞｼｯｸUB" panose="020B0900000000000000" pitchFamily="50" charset="-128"/>
            </a:rPr>
            <a:t>エネルギー使用量</a:t>
          </a:r>
          <a:r>
            <a:rPr kumimoji="1" lang="ja-JP" altLang="en-US" sz="1200">
              <a:latin typeface="HGS創英角ｺﾞｼｯｸUB" panose="020B0900000000000000" pitchFamily="50" charset="-128"/>
              <a:ea typeface="HGS創英角ｺﾞｼｯｸUB" panose="020B0900000000000000" pitchFamily="50" charset="-128"/>
            </a:rPr>
            <a:t>を入力してください</a:t>
          </a:r>
        </a:p>
      </xdr:txBody>
    </xdr:sp>
    <xdr:clientData fPrintsWithSheet="0"/>
  </xdr:twoCellAnchor>
  <xdr:twoCellAnchor>
    <xdr:from>
      <xdr:col>19</xdr:col>
      <xdr:colOff>136072</xdr:colOff>
      <xdr:row>47</xdr:row>
      <xdr:rowOff>28993</xdr:rowOff>
    </xdr:from>
    <xdr:to>
      <xdr:col>23</xdr:col>
      <xdr:colOff>505608</xdr:colOff>
      <xdr:row>49</xdr:row>
      <xdr:rowOff>106351</xdr:rowOff>
    </xdr:to>
    <xdr:sp macro="" textlink="">
      <xdr:nvSpPr>
        <xdr:cNvPr id="10" name="線吹き出し 2 (枠付き) 9">
          <a:extLst>
            <a:ext uri="{FF2B5EF4-FFF2-40B4-BE49-F238E27FC236}">
              <a16:creationId xmlns:a16="http://schemas.microsoft.com/office/drawing/2014/main" xmlns="" id="{00000000-0008-0000-0100-00000A000000}"/>
            </a:ext>
          </a:extLst>
        </xdr:cNvPr>
        <xdr:cNvSpPr/>
      </xdr:nvSpPr>
      <xdr:spPr>
        <a:xfrm>
          <a:off x="11049001" y="10846672"/>
          <a:ext cx="2016000" cy="540000"/>
        </a:xfrm>
        <a:prstGeom prst="borderCallout2">
          <a:avLst>
            <a:gd name="adj1" fmla="val 18750"/>
            <a:gd name="adj2" fmla="val -641"/>
            <a:gd name="adj3" fmla="val 18750"/>
            <a:gd name="adj4" fmla="val -91176"/>
            <a:gd name="adj5" fmla="val 119856"/>
            <a:gd name="adj6" fmla="val -98209"/>
          </a:avLst>
        </a:prstGeom>
        <a:solidFill>
          <a:srgbClr val="00B0F0"/>
        </a:solidFill>
        <a:ln>
          <a:solidFill>
            <a:srgbClr val="0066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HGS創英角ｺﾞｼｯｸUB" panose="020B0900000000000000" pitchFamily="50" charset="-128"/>
              <a:ea typeface="HGS創英角ｺﾞｼｯｸUB" panose="020B0900000000000000" pitchFamily="50" charset="-128"/>
            </a:rPr>
            <a:t>太枠内に</a:t>
          </a:r>
          <a:r>
            <a:rPr kumimoji="1" lang="ja-JP" altLang="en-US" sz="1200">
              <a:solidFill>
                <a:srgbClr val="FFFF00"/>
              </a:solidFill>
              <a:latin typeface="HGS創英角ｺﾞｼｯｸUB" panose="020B0900000000000000" pitchFamily="50" charset="-128"/>
              <a:ea typeface="HGS創英角ｺﾞｼｯｸUB" panose="020B0900000000000000" pitchFamily="50" charset="-128"/>
            </a:rPr>
            <a:t>前年</a:t>
          </a:r>
          <a:r>
            <a:rPr kumimoji="1" lang="ja-JP" altLang="en-US" sz="1200">
              <a:latin typeface="HGS創英角ｺﾞｼｯｸUB" panose="020B0900000000000000" pitchFamily="50" charset="-128"/>
              <a:ea typeface="HGS創英角ｺﾞｼｯｸUB" panose="020B0900000000000000" pitchFamily="50" charset="-128"/>
            </a:rPr>
            <a:t>の</a:t>
          </a:r>
          <a:r>
            <a:rPr kumimoji="1" lang="ja-JP" altLang="en-US" sz="1200">
              <a:solidFill>
                <a:srgbClr val="FFFF00"/>
              </a:solidFill>
              <a:latin typeface="HGS創英角ｺﾞｼｯｸUB" panose="020B0900000000000000" pitchFamily="50" charset="-128"/>
              <a:ea typeface="HGS創英角ｺﾞｼｯｸUB" panose="020B0900000000000000" pitchFamily="50" charset="-128"/>
            </a:rPr>
            <a:t>光熱水費</a:t>
          </a:r>
          <a:r>
            <a:rPr kumimoji="1" lang="ja-JP" altLang="en-US" sz="1200">
              <a:latin typeface="HGS創英角ｺﾞｼｯｸUB" panose="020B0900000000000000" pitchFamily="50" charset="-128"/>
              <a:ea typeface="HGS創英角ｺﾞｼｯｸUB" panose="020B0900000000000000" pitchFamily="50" charset="-128"/>
            </a:rPr>
            <a:t>を入力してください</a:t>
          </a:r>
        </a:p>
      </xdr:txBody>
    </xdr:sp>
    <xdr:clientData fPrintsWithSheet="0"/>
  </xdr:twoCellAnchor>
  <xdr:twoCellAnchor>
    <xdr:from>
      <xdr:col>19</xdr:col>
      <xdr:colOff>139805</xdr:colOff>
      <xdr:row>37</xdr:row>
      <xdr:rowOff>40822</xdr:rowOff>
    </xdr:from>
    <xdr:to>
      <xdr:col>23</xdr:col>
      <xdr:colOff>509341</xdr:colOff>
      <xdr:row>39</xdr:row>
      <xdr:rowOff>104572</xdr:rowOff>
    </xdr:to>
    <xdr:sp macro="" textlink="">
      <xdr:nvSpPr>
        <xdr:cNvPr id="11" name="線吹き出し 2 (枠付き) 10">
          <a:extLst>
            <a:ext uri="{FF2B5EF4-FFF2-40B4-BE49-F238E27FC236}">
              <a16:creationId xmlns:a16="http://schemas.microsoft.com/office/drawing/2014/main" xmlns="" id="{00000000-0008-0000-0100-00000B000000}"/>
            </a:ext>
          </a:extLst>
        </xdr:cNvPr>
        <xdr:cNvSpPr/>
      </xdr:nvSpPr>
      <xdr:spPr>
        <a:xfrm>
          <a:off x="11052734" y="8531679"/>
          <a:ext cx="2016000" cy="540000"/>
        </a:xfrm>
        <a:prstGeom prst="borderCallout2">
          <a:avLst>
            <a:gd name="adj1" fmla="val 18750"/>
            <a:gd name="adj2" fmla="val -641"/>
            <a:gd name="adj3" fmla="val 18750"/>
            <a:gd name="adj4" fmla="val -91176"/>
            <a:gd name="adj5" fmla="val 119856"/>
            <a:gd name="adj6" fmla="val -98209"/>
          </a:avLst>
        </a:prstGeom>
        <a:solidFill>
          <a:srgbClr val="00B0F0"/>
        </a:solidFill>
        <a:ln>
          <a:solidFill>
            <a:srgbClr val="0066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HGS創英角ｺﾞｼｯｸUB" panose="020B0900000000000000" pitchFamily="50" charset="-128"/>
              <a:ea typeface="HGS創英角ｺﾞｼｯｸUB" panose="020B0900000000000000" pitchFamily="50" charset="-128"/>
            </a:rPr>
            <a:t>太枠内に</a:t>
          </a:r>
          <a:r>
            <a:rPr kumimoji="1" lang="ja-JP" altLang="en-US" sz="1200">
              <a:solidFill>
                <a:srgbClr val="FFFF00"/>
              </a:solidFill>
              <a:latin typeface="HGS創英角ｺﾞｼｯｸUB" panose="020B0900000000000000" pitchFamily="50" charset="-128"/>
              <a:ea typeface="HGS創英角ｺﾞｼｯｸUB" panose="020B0900000000000000" pitchFamily="50" charset="-128"/>
            </a:rPr>
            <a:t>前年</a:t>
          </a:r>
          <a:r>
            <a:rPr kumimoji="1" lang="ja-JP" altLang="en-US" sz="1200">
              <a:latin typeface="HGS創英角ｺﾞｼｯｸUB" panose="020B0900000000000000" pitchFamily="50" charset="-128"/>
              <a:ea typeface="HGS創英角ｺﾞｼｯｸUB" panose="020B0900000000000000" pitchFamily="50" charset="-128"/>
            </a:rPr>
            <a:t>の</a:t>
          </a:r>
          <a:r>
            <a:rPr kumimoji="1" lang="ja-JP" altLang="en-US" sz="1200">
              <a:solidFill>
                <a:srgbClr val="FFFF00"/>
              </a:solidFill>
              <a:latin typeface="HGS創英角ｺﾞｼｯｸUB" panose="020B0900000000000000" pitchFamily="50" charset="-128"/>
              <a:ea typeface="HGS創英角ｺﾞｼｯｸUB" panose="020B0900000000000000" pitchFamily="50" charset="-128"/>
            </a:rPr>
            <a:t>エネルギー使用量</a:t>
          </a:r>
          <a:r>
            <a:rPr kumimoji="1" lang="ja-JP" altLang="en-US" sz="1200">
              <a:latin typeface="HGS創英角ｺﾞｼｯｸUB" panose="020B0900000000000000" pitchFamily="50" charset="-128"/>
              <a:ea typeface="HGS創英角ｺﾞｼｯｸUB" panose="020B0900000000000000" pitchFamily="50" charset="-128"/>
            </a:rPr>
            <a:t>を入力してください</a:t>
          </a:r>
        </a:p>
      </xdr:txBody>
    </xdr:sp>
    <xdr:clientData fPrintsWithSheet="0"/>
  </xdr:twoCellAnchor>
  <xdr:twoCellAnchor>
    <xdr:from>
      <xdr:col>11</xdr:col>
      <xdr:colOff>87923</xdr:colOff>
      <xdr:row>0</xdr:row>
      <xdr:rowOff>28261</xdr:rowOff>
    </xdr:from>
    <xdr:to>
      <xdr:col>16</xdr:col>
      <xdr:colOff>183174</xdr:colOff>
      <xdr:row>2</xdr:row>
      <xdr:rowOff>14654</xdr:rowOff>
    </xdr:to>
    <xdr:sp macro="" textlink="">
      <xdr:nvSpPr>
        <xdr:cNvPr id="15" name="AutoShape 303">
          <a:extLst>
            <a:ext uri="{FF2B5EF4-FFF2-40B4-BE49-F238E27FC236}">
              <a16:creationId xmlns:a16="http://schemas.microsoft.com/office/drawing/2014/main" xmlns="" id="{00000000-0008-0000-0100-00000F000000}"/>
            </a:ext>
          </a:extLst>
        </xdr:cNvPr>
        <xdr:cNvSpPr>
          <a:spLocks noChangeArrowheads="1"/>
        </xdr:cNvSpPr>
      </xdr:nvSpPr>
      <xdr:spPr bwMode="auto">
        <a:xfrm>
          <a:off x="6103327" y="28261"/>
          <a:ext cx="3209193" cy="521258"/>
        </a:xfrm>
        <a:prstGeom prst="wedgeEllipseCallout">
          <a:avLst>
            <a:gd name="adj1" fmla="val -54125"/>
            <a:gd name="adj2" fmla="val 20588"/>
          </a:avLst>
        </a:prstGeom>
        <a:solidFill>
          <a:srgbClr val="FFFFCC"/>
        </a:solidFill>
        <a:ln w="38100" algn="ctr">
          <a:solidFill>
            <a:srgbClr val="FFCC00"/>
          </a:solidFill>
          <a:miter lim="800000"/>
          <a:headEnd/>
          <a:tailEnd/>
        </a:ln>
        <a:effectLst/>
        <a:extLst>
          <a:ext uri="{AF507438-7753-43E0-B8FC-AC1667EBCBE1}">
            <a14:hiddenEffects xmlns:a14="http://schemas.microsoft.com/office/drawing/2010/main">
              <a:effectLst>
                <a:outerShdw dist="45791" dir="2021404" algn="ctr" rotWithShape="0">
                  <a:srgbClr val="9999FF"/>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11</xdr:col>
      <xdr:colOff>428101</xdr:colOff>
      <xdr:row>1</xdr:row>
      <xdr:rowOff>69082</xdr:rowOff>
    </xdr:from>
    <xdr:to>
      <xdr:col>15</xdr:col>
      <xdr:colOff>604993</xdr:colOff>
      <xdr:row>2</xdr:row>
      <xdr:rowOff>55475</xdr:rowOff>
    </xdr:to>
    <xdr:sp macro="" textlink="">
      <xdr:nvSpPr>
        <xdr:cNvPr id="16" name="Text Box 411">
          <a:extLst>
            <a:ext uri="{FF2B5EF4-FFF2-40B4-BE49-F238E27FC236}">
              <a16:creationId xmlns:a16="http://schemas.microsoft.com/office/drawing/2014/main" xmlns="" id="{00000000-0008-0000-0100-000010000000}"/>
            </a:ext>
          </a:extLst>
        </xdr:cNvPr>
        <xdr:cNvSpPr txBox="1">
          <a:spLocks noChangeArrowheads="1"/>
        </xdr:cNvSpPr>
      </xdr:nvSpPr>
      <xdr:spPr bwMode="auto">
        <a:xfrm>
          <a:off x="6443505" y="127697"/>
          <a:ext cx="2668046" cy="46264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270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0" anchor="t" upright="1"/>
        <a:lstStyle/>
        <a:p>
          <a:pPr algn="l" rtl="0">
            <a:lnSpc>
              <a:spcPts val="1200"/>
            </a:lnSpc>
            <a:defRPr sz="1000"/>
          </a:pPr>
          <a:r>
            <a:rPr lang="ja-JP" altLang="en-US" sz="900" b="0" i="0" u="none" strike="noStrike" baseline="0">
              <a:solidFill>
                <a:schemeClr val="accent6">
                  <a:lumMod val="50000"/>
                </a:schemeClr>
              </a:solidFill>
              <a:latin typeface="+mj-ea"/>
              <a:ea typeface="+mj-ea"/>
            </a:rPr>
            <a:t>　検針票や給油したレシートなどを用意してね。</a:t>
          </a:r>
          <a:endParaRPr lang="en-US" altLang="ja-JP" sz="900" b="0" i="0" u="none" strike="noStrike" baseline="0">
            <a:solidFill>
              <a:schemeClr val="accent6">
                <a:lumMod val="50000"/>
              </a:schemeClr>
            </a:solidFill>
            <a:latin typeface="+mj-ea"/>
            <a:ea typeface="+mj-ea"/>
          </a:endParaRPr>
        </a:p>
        <a:p>
          <a:pPr algn="l" rtl="0">
            <a:lnSpc>
              <a:spcPts val="1200"/>
            </a:lnSpc>
            <a:defRPr sz="1000"/>
          </a:pPr>
          <a:r>
            <a:rPr lang="ja-JP" altLang="en-US" sz="900" b="0" i="0" u="none" strike="noStrike" baseline="0">
              <a:solidFill>
                <a:schemeClr val="accent6">
                  <a:lumMod val="50000"/>
                </a:schemeClr>
              </a:solidFill>
              <a:latin typeface="+mj-ea"/>
              <a:ea typeface="+mj-ea"/>
            </a:rPr>
            <a:t>　わからない月はとばして入力してもＯＫ！</a:t>
          </a:r>
          <a:endParaRPr lang="ja-JP" altLang="en-US" sz="900">
            <a:solidFill>
              <a:schemeClr val="accent6">
                <a:lumMod val="50000"/>
              </a:schemeClr>
            </a:solidFill>
            <a:latin typeface="+mj-ea"/>
            <a:ea typeface="+mj-ea"/>
          </a:endParaRPr>
        </a:p>
      </xdr:txBody>
    </xdr:sp>
    <xdr:clientData/>
  </xdr:twoCellAnchor>
  <xdr:twoCellAnchor>
    <xdr:from>
      <xdr:col>11</xdr:col>
      <xdr:colOff>153866</xdr:colOff>
      <xdr:row>36</xdr:row>
      <xdr:rowOff>0</xdr:rowOff>
    </xdr:from>
    <xdr:to>
      <xdr:col>16</xdr:col>
      <xdr:colOff>249117</xdr:colOff>
      <xdr:row>37</xdr:row>
      <xdr:rowOff>45008</xdr:rowOff>
    </xdr:to>
    <xdr:sp macro="" textlink="">
      <xdr:nvSpPr>
        <xdr:cNvPr id="17" name="AutoShape 303">
          <a:extLst>
            <a:ext uri="{FF2B5EF4-FFF2-40B4-BE49-F238E27FC236}">
              <a16:creationId xmlns:a16="http://schemas.microsoft.com/office/drawing/2014/main" xmlns="" id="{00000000-0008-0000-0100-000011000000}"/>
            </a:ext>
          </a:extLst>
        </xdr:cNvPr>
        <xdr:cNvSpPr>
          <a:spLocks noChangeArrowheads="1"/>
        </xdr:cNvSpPr>
      </xdr:nvSpPr>
      <xdr:spPr bwMode="auto">
        <a:xfrm>
          <a:off x="6169270" y="7905750"/>
          <a:ext cx="3209193" cy="521258"/>
        </a:xfrm>
        <a:prstGeom prst="wedgeEllipseCallout">
          <a:avLst>
            <a:gd name="adj1" fmla="val -54125"/>
            <a:gd name="adj2" fmla="val 20588"/>
          </a:avLst>
        </a:prstGeom>
        <a:solidFill>
          <a:srgbClr val="FFEBFF"/>
        </a:solidFill>
        <a:ln w="38100" algn="ctr">
          <a:solidFill>
            <a:srgbClr val="CCCCFF"/>
          </a:solidFill>
          <a:miter lim="800000"/>
          <a:headEnd/>
          <a:tailEnd/>
        </a:ln>
        <a:effectLst/>
      </xdr:spPr>
      <xdr:txBody>
        <a:bodyPr vertOverflow="clip" wrap="square" lIns="18288" tIns="0" rIns="0" bIns="0" anchor="ctr" upright="1"/>
        <a:lstStyle/>
        <a:p>
          <a:pPr algn="ctr" rtl="0">
            <a:defRPr sz="1000"/>
          </a:pPr>
          <a:endParaRPr lang="ja-JP" altLang="en-US"/>
        </a:p>
      </xdr:txBody>
    </xdr:sp>
    <xdr:clientData/>
  </xdr:twoCellAnchor>
  <xdr:twoCellAnchor>
    <xdr:from>
      <xdr:col>11</xdr:col>
      <xdr:colOff>504265</xdr:colOff>
      <xdr:row>36</xdr:row>
      <xdr:rowOff>89647</xdr:rowOff>
    </xdr:from>
    <xdr:to>
      <xdr:col>16</xdr:col>
      <xdr:colOff>64833</xdr:colOff>
      <xdr:row>37</xdr:row>
      <xdr:rowOff>76040</xdr:rowOff>
    </xdr:to>
    <xdr:sp macro="" textlink="">
      <xdr:nvSpPr>
        <xdr:cNvPr id="18" name="Text Box 411">
          <a:extLst>
            <a:ext uri="{FF2B5EF4-FFF2-40B4-BE49-F238E27FC236}">
              <a16:creationId xmlns:a16="http://schemas.microsoft.com/office/drawing/2014/main" xmlns="" id="{00000000-0008-0000-0100-000012000000}"/>
            </a:ext>
          </a:extLst>
        </xdr:cNvPr>
        <xdr:cNvSpPr txBox="1">
          <a:spLocks noChangeArrowheads="1"/>
        </xdr:cNvSpPr>
      </xdr:nvSpPr>
      <xdr:spPr bwMode="auto">
        <a:xfrm>
          <a:off x="6477000" y="7900147"/>
          <a:ext cx="2642186" cy="46824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270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0" bIns="0" anchor="t" upright="1"/>
        <a:lstStyle/>
        <a:p>
          <a:pPr algn="l" rtl="0">
            <a:lnSpc>
              <a:spcPts val="1200"/>
            </a:lnSpc>
            <a:defRPr sz="1000"/>
          </a:pPr>
          <a:r>
            <a:rPr lang="ja-JP" altLang="en-US" sz="900" b="0" i="0" u="none" strike="noStrike" baseline="0">
              <a:solidFill>
                <a:schemeClr val="tx2"/>
              </a:solidFill>
              <a:latin typeface="HGP創英角ﾎﾟｯﾌﾟ体" panose="040B0A00000000000000" pitchFamily="50" charset="-128"/>
              <a:ea typeface="HGP創英角ﾎﾟｯﾌﾟ体" panose="040B0A00000000000000" pitchFamily="50" charset="-128"/>
            </a:rPr>
            <a:t>　</a:t>
          </a:r>
          <a:r>
            <a:rPr lang="ja-JP" altLang="en-US" sz="900" b="0" i="0" u="none" strike="noStrike" baseline="0">
              <a:solidFill>
                <a:schemeClr val="tx2"/>
              </a:solidFill>
              <a:latin typeface="+mj-ea"/>
              <a:ea typeface="+mj-ea"/>
            </a:rPr>
            <a:t>前年の使用量などがわかる場合は、</a:t>
          </a:r>
          <a:endParaRPr lang="en-US" altLang="ja-JP" sz="900" b="0" i="0" u="none" strike="noStrike" baseline="0">
            <a:solidFill>
              <a:schemeClr val="tx2"/>
            </a:solidFill>
            <a:latin typeface="+mj-ea"/>
            <a:ea typeface="+mj-ea"/>
          </a:endParaRPr>
        </a:p>
        <a:p>
          <a:pPr algn="l" rtl="0">
            <a:lnSpc>
              <a:spcPts val="1200"/>
            </a:lnSpc>
            <a:defRPr sz="1000"/>
          </a:pPr>
          <a:r>
            <a:rPr lang="ja-JP" altLang="en-US" sz="900" b="0" i="0" u="none" strike="noStrike" baseline="0">
              <a:solidFill>
                <a:schemeClr val="tx2"/>
              </a:solidFill>
              <a:latin typeface="+mj-ea"/>
              <a:ea typeface="+mj-ea"/>
            </a:rPr>
            <a:t>　　　　　　　　　比較のために入力してみよう！</a:t>
          </a:r>
          <a:endParaRPr lang="ja-JP" altLang="en-US" sz="900" b="0">
            <a:solidFill>
              <a:schemeClr val="tx2"/>
            </a:solidFill>
            <a:latin typeface="+mj-ea"/>
            <a:ea typeface="+mj-ea"/>
          </a:endParaRPr>
        </a:p>
      </xdr:txBody>
    </xdr:sp>
    <xdr:clientData/>
  </xdr:twoCellAnchor>
  <xdr:twoCellAnchor>
    <xdr:from>
      <xdr:col>19</xdr:col>
      <xdr:colOff>152400</xdr:colOff>
      <xdr:row>1</xdr:row>
      <xdr:rowOff>19050</xdr:rowOff>
    </xdr:from>
    <xdr:to>
      <xdr:col>24</xdr:col>
      <xdr:colOff>476250</xdr:colOff>
      <xdr:row>1</xdr:row>
      <xdr:rowOff>323850</xdr:rowOff>
    </xdr:to>
    <xdr:sp macro="" textlink="">
      <xdr:nvSpPr>
        <xdr:cNvPr id="21" name="線吹き出し 2 (枠付き) 20">
          <a:extLst>
            <a:ext uri="{FF2B5EF4-FFF2-40B4-BE49-F238E27FC236}">
              <a16:creationId xmlns:a16="http://schemas.microsoft.com/office/drawing/2014/main" xmlns="" id="{00000000-0008-0000-0100-000015000000}"/>
            </a:ext>
          </a:extLst>
        </xdr:cNvPr>
        <xdr:cNvSpPr/>
      </xdr:nvSpPr>
      <xdr:spPr>
        <a:xfrm>
          <a:off x="10982325" y="76200"/>
          <a:ext cx="2638425" cy="304800"/>
        </a:xfrm>
        <a:prstGeom prst="borderCallout2">
          <a:avLst>
            <a:gd name="adj1" fmla="val 21875"/>
            <a:gd name="adj2" fmla="val 81"/>
            <a:gd name="adj3" fmla="val 21875"/>
            <a:gd name="adj4" fmla="val -87"/>
            <a:gd name="adj5" fmla="val 4231"/>
            <a:gd name="adj6" fmla="val -33904"/>
          </a:avLst>
        </a:prstGeom>
        <a:solidFill>
          <a:srgbClr val="00B050"/>
        </a:solidFill>
        <a:ln>
          <a:solidFill>
            <a:srgbClr val="0066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HGS創英角ｺﾞｼｯｸUB" panose="020B0900000000000000" pitchFamily="50" charset="-128"/>
              <a:ea typeface="HGS創英角ｺﾞｼｯｸUB" panose="020B0900000000000000" pitchFamily="50" charset="-128"/>
            </a:rPr>
            <a:t>ご家庭の</a:t>
          </a:r>
          <a:r>
            <a:rPr kumimoji="1" lang="ja-JP" altLang="en-US" sz="1200">
              <a:solidFill>
                <a:srgbClr val="FFFF00"/>
              </a:solidFill>
              <a:latin typeface="HGS創英角ｺﾞｼｯｸUB" panose="020B0900000000000000" pitchFamily="50" charset="-128"/>
              <a:ea typeface="HGS創英角ｺﾞｼｯｸUB" panose="020B0900000000000000" pitchFamily="50" charset="-128"/>
            </a:rPr>
            <a:t>人数</a:t>
          </a:r>
          <a:r>
            <a:rPr kumimoji="1" lang="ja-JP" altLang="en-US" sz="1200">
              <a:latin typeface="HGS創英角ｺﾞｼｯｸUB" panose="020B0900000000000000" pitchFamily="50" charset="-128"/>
              <a:ea typeface="HGS創英角ｺﾞｼｯｸUB" panose="020B0900000000000000" pitchFamily="50" charset="-128"/>
            </a:rPr>
            <a:t>を選択してください</a:t>
          </a:r>
        </a:p>
      </xdr:txBody>
    </xdr:sp>
    <xdr:clientData fPrintsWithSheet="0"/>
  </xdr:twoCellAnchor>
  <xdr:twoCellAnchor>
    <xdr:from>
      <xdr:col>7</xdr:col>
      <xdr:colOff>571501</xdr:colOff>
      <xdr:row>1</xdr:row>
      <xdr:rowOff>156883</xdr:rowOff>
    </xdr:from>
    <xdr:to>
      <xdr:col>9</xdr:col>
      <xdr:colOff>156884</xdr:colOff>
      <xdr:row>2</xdr:row>
      <xdr:rowOff>178173</xdr:rowOff>
    </xdr:to>
    <xdr:sp macro="" textlink="">
      <xdr:nvSpPr>
        <xdr:cNvPr id="45" name="線吹き出し 2 (枠付き) 44">
          <a:extLst>
            <a:ext uri="{FF2B5EF4-FFF2-40B4-BE49-F238E27FC236}">
              <a16:creationId xmlns:a16="http://schemas.microsoft.com/office/drawing/2014/main" xmlns="" id="{00000000-0008-0000-0100-00002D000000}"/>
            </a:ext>
          </a:extLst>
        </xdr:cNvPr>
        <xdr:cNvSpPr/>
      </xdr:nvSpPr>
      <xdr:spPr>
        <a:xfrm>
          <a:off x="4078942" y="212912"/>
          <a:ext cx="818030" cy="503143"/>
        </a:xfrm>
        <a:prstGeom prst="borderCallout2">
          <a:avLst>
            <a:gd name="adj1" fmla="val 89003"/>
            <a:gd name="adj2" fmla="val 1762"/>
            <a:gd name="adj3" fmla="val 95236"/>
            <a:gd name="adj4" fmla="val -175638"/>
            <a:gd name="adj5" fmla="val 156679"/>
            <a:gd name="adj6" fmla="val -222130"/>
          </a:avLst>
        </a:prstGeom>
        <a:solidFill>
          <a:srgbClr val="00B050"/>
        </a:solidFill>
        <a:ln>
          <a:solidFill>
            <a:srgbClr val="0066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FF00"/>
              </a:solidFill>
              <a:latin typeface="HGS創英角ｺﾞｼｯｸUB" panose="020B0900000000000000" pitchFamily="50" charset="-128"/>
              <a:ea typeface="HGS創英角ｺﾞｼｯｸUB" panose="020B0900000000000000" pitchFamily="50" charset="-128"/>
            </a:rPr>
            <a:t>開始月を</a:t>
          </a:r>
          <a:r>
            <a:rPr kumimoji="1" lang="ja-JP" altLang="en-US" sz="1200">
              <a:solidFill>
                <a:schemeClr val="bg1"/>
              </a:solidFill>
              <a:latin typeface="HGS創英角ｺﾞｼｯｸUB" panose="020B0900000000000000" pitchFamily="50" charset="-128"/>
              <a:ea typeface="HGS創英角ｺﾞｼｯｸUB" panose="020B0900000000000000" pitchFamily="50" charset="-128"/>
            </a:rPr>
            <a:t>を選択</a:t>
          </a:r>
          <a:endParaRPr kumimoji="1" lang="ja-JP" altLang="en-US" sz="1200">
            <a:latin typeface="HGS創英角ｺﾞｼｯｸUB" panose="020B0900000000000000" pitchFamily="50" charset="-128"/>
            <a:ea typeface="HGS創英角ｺﾞｼｯｸUB" panose="020B0900000000000000" pitchFamily="50" charset="-128"/>
          </a:endParaRPr>
        </a:p>
      </xdr:txBody>
    </xdr:sp>
    <xdr:clientData fPrintsWithSheet="0"/>
  </xdr:twoCellAnchor>
  <xdr:twoCellAnchor editAs="oneCell">
    <xdr:from>
      <xdr:col>24</xdr:col>
      <xdr:colOff>313765</xdr:colOff>
      <xdr:row>8</xdr:row>
      <xdr:rowOff>26412</xdr:rowOff>
    </xdr:from>
    <xdr:to>
      <xdr:col>31</xdr:col>
      <xdr:colOff>210351</xdr:colOff>
      <xdr:row>22</xdr:row>
      <xdr:rowOff>158002</xdr:rowOff>
    </xdr:to>
    <xdr:pic>
      <xdr:nvPicPr>
        <xdr:cNvPr id="48" name="図 47">
          <a:extLst>
            <a:ext uri="{FF2B5EF4-FFF2-40B4-BE49-F238E27FC236}">
              <a16:creationId xmlns:a16="http://schemas.microsoft.com/office/drawing/2014/main" xmlns="" id="{00000000-0008-0000-0100-00003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35853" y="1931412"/>
          <a:ext cx="4524616" cy="3269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501065</xdr:colOff>
      <xdr:row>24</xdr:row>
      <xdr:rowOff>171288</xdr:rowOff>
    </xdr:from>
    <xdr:to>
      <xdr:col>28</xdr:col>
      <xdr:colOff>515471</xdr:colOff>
      <xdr:row>44</xdr:row>
      <xdr:rowOff>172907</xdr:rowOff>
    </xdr:to>
    <xdr:pic>
      <xdr:nvPicPr>
        <xdr:cNvPr id="47" name="図 46">
          <a:extLst>
            <a:ext uri="{FF2B5EF4-FFF2-40B4-BE49-F238E27FC236}">
              <a16:creationId xmlns:a16="http://schemas.microsoft.com/office/drawing/2014/main" xmlns="" id="{00000000-0008-0000-0100-00002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623153" y="5662170"/>
          <a:ext cx="2658994" cy="439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512176</xdr:colOff>
      <xdr:row>10</xdr:row>
      <xdr:rowOff>123266</xdr:rowOff>
    </xdr:from>
    <xdr:to>
      <xdr:col>31</xdr:col>
      <xdr:colOff>437030</xdr:colOff>
      <xdr:row>14</xdr:row>
      <xdr:rowOff>12983</xdr:rowOff>
    </xdr:to>
    <xdr:grpSp>
      <xdr:nvGrpSpPr>
        <xdr:cNvPr id="1029" name="Group 5">
          <a:extLst>
            <a:ext uri="{FF2B5EF4-FFF2-40B4-BE49-F238E27FC236}">
              <a16:creationId xmlns:a16="http://schemas.microsoft.com/office/drawing/2014/main" xmlns="" id="{00000000-0008-0000-0100-000005040000}"/>
            </a:ext>
          </a:extLst>
        </xdr:cNvPr>
        <xdr:cNvGrpSpPr>
          <a:grpSpLocks/>
        </xdr:cNvGrpSpPr>
      </xdr:nvGrpSpPr>
      <xdr:grpSpPr bwMode="auto">
        <a:xfrm>
          <a:off x="16940000" y="2476501"/>
          <a:ext cx="1247148" cy="786188"/>
          <a:chOff x="2296" y="8111"/>
          <a:chExt cx="1481" cy="941"/>
        </a:xfrm>
      </xdr:grpSpPr>
      <xdr:sp macro="" textlink="">
        <xdr:nvSpPr>
          <xdr:cNvPr id="1030" name="AutoShape 6">
            <a:extLst>
              <a:ext uri="{FF2B5EF4-FFF2-40B4-BE49-F238E27FC236}">
                <a16:creationId xmlns:a16="http://schemas.microsoft.com/office/drawing/2014/main" xmlns="" id="{00000000-0008-0000-0100-000006040000}"/>
              </a:ext>
            </a:extLst>
          </xdr:cNvPr>
          <xdr:cNvSpPr>
            <a:spLocks noChangeArrowheads="1"/>
          </xdr:cNvSpPr>
        </xdr:nvSpPr>
        <xdr:spPr bwMode="auto">
          <a:xfrm rot="10800000">
            <a:off x="2997" y="8232"/>
            <a:ext cx="257" cy="820"/>
          </a:xfrm>
          <a:prstGeom prst="triangle">
            <a:avLst>
              <a:gd name="adj" fmla="val 100000"/>
            </a:avLst>
          </a:prstGeom>
          <a:solidFill>
            <a:srgbClr val="FF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31" name="AutoShape 7">
            <a:extLst>
              <a:ext uri="{FF2B5EF4-FFF2-40B4-BE49-F238E27FC236}">
                <a16:creationId xmlns:a16="http://schemas.microsoft.com/office/drawing/2014/main" xmlns="" id="{00000000-0008-0000-0100-000007040000}"/>
              </a:ext>
            </a:extLst>
          </xdr:cNvPr>
          <xdr:cNvSpPr>
            <a:spLocks noChangeArrowheads="1"/>
          </xdr:cNvSpPr>
        </xdr:nvSpPr>
        <xdr:spPr bwMode="auto">
          <a:xfrm>
            <a:off x="2296" y="8111"/>
            <a:ext cx="1481" cy="563"/>
          </a:xfrm>
          <a:prstGeom prst="roundRect">
            <a:avLst>
              <a:gd name="adj" fmla="val 16667"/>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FFFFFF"/>
                </a:solidFill>
                <a:latin typeface="ＭＳ ゴシック"/>
                <a:ea typeface="ＭＳ ゴシック"/>
              </a:rPr>
              <a:t>この数字が電気の</a:t>
            </a:r>
            <a:r>
              <a:rPr lang="ja-JP" altLang="en-US" sz="1050" b="1" i="0" u="none" strike="noStrike" baseline="0">
                <a:solidFill>
                  <a:srgbClr val="FFFFFF"/>
                </a:solidFill>
                <a:latin typeface="ＭＳ ゴシック"/>
                <a:ea typeface="ＭＳ ゴシック"/>
              </a:rPr>
              <a:t>使用量</a:t>
            </a:r>
            <a:r>
              <a:rPr lang="ja-JP" altLang="en-US" sz="1050" b="0" i="0" u="none" strike="noStrike" baseline="0">
                <a:solidFill>
                  <a:srgbClr val="FFFFFF"/>
                </a:solidFill>
                <a:latin typeface="ＭＳ ゴシック"/>
                <a:ea typeface="ＭＳ ゴシック"/>
              </a:rPr>
              <a:t>です</a:t>
            </a:r>
            <a:endParaRPr lang="ja-JP" altLang="en-US" sz="1050" b="0" i="0" u="none" strike="noStrike" baseline="0">
              <a:solidFill>
                <a:srgbClr val="FFFFFF"/>
              </a:solidFill>
              <a:latin typeface="Times New Roman"/>
              <a:ea typeface="ＭＳ ゴシック"/>
              <a:cs typeface="Times New Roman"/>
            </a:endParaRPr>
          </a:p>
          <a:p>
            <a:pPr algn="l" rtl="0">
              <a:defRPr sz="1000"/>
            </a:pPr>
            <a:endParaRPr lang="ja-JP" altLang="en-US" sz="600" b="0" i="0" u="none" strike="noStrike" baseline="0">
              <a:solidFill>
                <a:srgbClr val="FFFFFF"/>
              </a:solidFill>
              <a:latin typeface="Times New Roman"/>
              <a:cs typeface="Times New Roman"/>
            </a:endParaRPr>
          </a:p>
          <a:p>
            <a:pPr algn="l" rtl="0">
              <a:defRPr sz="1000"/>
            </a:pPr>
            <a:endParaRPr lang="ja-JP" altLang="en-US" sz="600" b="0" i="0" u="none" strike="noStrike" baseline="0">
              <a:solidFill>
                <a:srgbClr val="FFFFFF"/>
              </a:solidFill>
              <a:latin typeface="Times New Roman"/>
              <a:cs typeface="Times New Roman"/>
            </a:endParaRPr>
          </a:p>
        </xdr:txBody>
      </xdr:sp>
    </xdr:grpSp>
    <xdr:clientData/>
  </xdr:twoCellAnchor>
  <xdr:twoCellAnchor>
    <xdr:from>
      <xdr:col>25</xdr:col>
      <xdr:colOff>184350</xdr:colOff>
      <xdr:row>14</xdr:row>
      <xdr:rowOff>185618</xdr:rowOff>
    </xdr:from>
    <xdr:to>
      <xdr:col>27</xdr:col>
      <xdr:colOff>100854</xdr:colOff>
      <xdr:row>19</xdr:row>
      <xdr:rowOff>190499</xdr:rowOff>
    </xdr:to>
    <xdr:grpSp>
      <xdr:nvGrpSpPr>
        <xdr:cNvPr id="1032" name="Group 8">
          <a:extLst>
            <a:ext uri="{FF2B5EF4-FFF2-40B4-BE49-F238E27FC236}">
              <a16:creationId xmlns:a16="http://schemas.microsoft.com/office/drawing/2014/main" xmlns="" id="{00000000-0008-0000-0100-000008040000}"/>
            </a:ext>
          </a:extLst>
        </xdr:cNvPr>
        <xdr:cNvGrpSpPr>
          <a:grpSpLocks/>
        </xdr:cNvGrpSpPr>
      </xdr:nvGrpSpPr>
      <xdr:grpSpPr bwMode="auto">
        <a:xfrm>
          <a:off x="13967585" y="3435324"/>
          <a:ext cx="1238798" cy="1125469"/>
          <a:chOff x="1355" y="10054"/>
          <a:chExt cx="1477" cy="1186"/>
        </a:xfrm>
      </xdr:grpSpPr>
      <xdr:sp macro="" textlink="">
        <xdr:nvSpPr>
          <xdr:cNvPr id="1033" name="AutoShape 9">
            <a:extLst>
              <a:ext uri="{FF2B5EF4-FFF2-40B4-BE49-F238E27FC236}">
                <a16:creationId xmlns:a16="http://schemas.microsoft.com/office/drawing/2014/main" xmlns="" id="{00000000-0008-0000-0100-000009040000}"/>
              </a:ext>
            </a:extLst>
          </xdr:cNvPr>
          <xdr:cNvSpPr>
            <a:spLocks noChangeArrowheads="1"/>
          </xdr:cNvSpPr>
        </xdr:nvSpPr>
        <xdr:spPr bwMode="auto">
          <a:xfrm rot="1857392">
            <a:off x="2380" y="10054"/>
            <a:ext cx="212" cy="979"/>
          </a:xfrm>
          <a:prstGeom prst="rtTriangle">
            <a:avLst/>
          </a:prstGeom>
          <a:solidFill>
            <a:srgbClr val="FF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34" name="AutoShape 10">
            <a:extLst>
              <a:ext uri="{FF2B5EF4-FFF2-40B4-BE49-F238E27FC236}">
                <a16:creationId xmlns:a16="http://schemas.microsoft.com/office/drawing/2014/main" xmlns="" id="{00000000-0008-0000-0100-00000A040000}"/>
              </a:ext>
            </a:extLst>
          </xdr:cNvPr>
          <xdr:cNvSpPr>
            <a:spLocks noChangeArrowheads="1"/>
          </xdr:cNvSpPr>
        </xdr:nvSpPr>
        <xdr:spPr bwMode="auto">
          <a:xfrm>
            <a:off x="1355" y="10624"/>
            <a:ext cx="1477" cy="616"/>
          </a:xfrm>
          <a:prstGeom prst="roundRect">
            <a:avLst>
              <a:gd name="adj" fmla="val 16667"/>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FFFFFF"/>
                </a:solidFill>
                <a:latin typeface="ＭＳ ゴシック"/>
                <a:ea typeface="ＭＳ ゴシック"/>
              </a:rPr>
              <a:t>この数字が電気の</a:t>
            </a:r>
            <a:r>
              <a:rPr lang="ja-JP" altLang="en-US" sz="1050" b="1" i="0" u="none" strike="noStrike" baseline="0">
                <a:solidFill>
                  <a:srgbClr val="FFFFFF"/>
                </a:solidFill>
                <a:latin typeface="ＭＳ ゴシック"/>
                <a:ea typeface="ＭＳ ゴシック"/>
              </a:rPr>
              <a:t>料金</a:t>
            </a:r>
            <a:r>
              <a:rPr lang="ja-JP" altLang="en-US" sz="1050" b="0" i="0" u="none" strike="noStrike" baseline="0">
                <a:solidFill>
                  <a:srgbClr val="FFFFFF"/>
                </a:solidFill>
                <a:latin typeface="ＭＳ ゴシック"/>
                <a:ea typeface="ＭＳ ゴシック"/>
              </a:rPr>
              <a:t>です</a:t>
            </a:r>
            <a:endParaRPr lang="ja-JP" altLang="en-US" sz="1050" b="0" i="0" u="none" strike="noStrike" baseline="0">
              <a:solidFill>
                <a:srgbClr val="FFFFFF"/>
              </a:solidFill>
              <a:latin typeface="Times New Roman"/>
              <a:ea typeface="ＭＳ ゴシック"/>
              <a:cs typeface="Times New Roman"/>
            </a:endParaRPr>
          </a:p>
          <a:p>
            <a:pPr algn="l" rtl="0">
              <a:defRPr sz="1000"/>
            </a:pPr>
            <a:endParaRPr lang="ja-JP" altLang="en-US" sz="800" b="0" i="0" u="none" strike="noStrike" baseline="0">
              <a:solidFill>
                <a:srgbClr val="FFFFFF"/>
              </a:solidFill>
              <a:latin typeface="Times New Roman"/>
              <a:cs typeface="Times New Roman"/>
            </a:endParaRPr>
          </a:p>
        </xdr:txBody>
      </xdr:sp>
    </xdr:grpSp>
    <xdr:clientData/>
  </xdr:twoCellAnchor>
  <xdr:twoCellAnchor>
    <xdr:from>
      <xdr:col>25</xdr:col>
      <xdr:colOff>291354</xdr:colOff>
      <xdr:row>44</xdr:row>
      <xdr:rowOff>36093</xdr:rowOff>
    </xdr:from>
    <xdr:to>
      <xdr:col>27</xdr:col>
      <xdr:colOff>459441</xdr:colOff>
      <xdr:row>47</xdr:row>
      <xdr:rowOff>0</xdr:rowOff>
    </xdr:to>
    <xdr:grpSp>
      <xdr:nvGrpSpPr>
        <xdr:cNvPr id="33" name="Group 8">
          <a:extLst>
            <a:ext uri="{FF2B5EF4-FFF2-40B4-BE49-F238E27FC236}">
              <a16:creationId xmlns:a16="http://schemas.microsoft.com/office/drawing/2014/main" xmlns="" id="{00000000-0008-0000-0100-000021000000}"/>
            </a:ext>
          </a:extLst>
        </xdr:cNvPr>
        <xdr:cNvGrpSpPr>
          <a:grpSpLocks/>
        </xdr:cNvGrpSpPr>
      </xdr:nvGrpSpPr>
      <xdr:grpSpPr bwMode="auto">
        <a:xfrm>
          <a:off x="14074589" y="9919681"/>
          <a:ext cx="1490381" cy="636260"/>
          <a:chOff x="1355" y="10278"/>
          <a:chExt cx="1531" cy="962"/>
        </a:xfrm>
        <a:solidFill>
          <a:srgbClr val="FF0000"/>
        </a:solidFill>
      </xdr:grpSpPr>
      <xdr:sp macro="" textlink="">
        <xdr:nvSpPr>
          <xdr:cNvPr id="34" name="AutoShape 9">
            <a:extLst>
              <a:ext uri="{FF2B5EF4-FFF2-40B4-BE49-F238E27FC236}">
                <a16:creationId xmlns:a16="http://schemas.microsoft.com/office/drawing/2014/main" xmlns="" id="{00000000-0008-0000-0100-000022000000}"/>
              </a:ext>
            </a:extLst>
          </xdr:cNvPr>
          <xdr:cNvSpPr>
            <a:spLocks noChangeArrowheads="1"/>
          </xdr:cNvSpPr>
        </xdr:nvSpPr>
        <xdr:spPr bwMode="auto">
          <a:xfrm rot="1857392">
            <a:off x="2397" y="10278"/>
            <a:ext cx="153" cy="762"/>
          </a:xfrm>
          <a:prstGeom prst="rtTriangle">
            <a:avLst/>
          </a:prstGeom>
          <a:grp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AutoShape 10">
            <a:extLst>
              <a:ext uri="{FF2B5EF4-FFF2-40B4-BE49-F238E27FC236}">
                <a16:creationId xmlns:a16="http://schemas.microsoft.com/office/drawing/2014/main" xmlns="" id="{00000000-0008-0000-0100-000023000000}"/>
              </a:ext>
            </a:extLst>
          </xdr:cNvPr>
          <xdr:cNvSpPr>
            <a:spLocks noChangeArrowheads="1"/>
          </xdr:cNvSpPr>
        </xdr:nvSpPr>
        <xdr:spPr bwMode="auto">
          <a:xfrm>
            <a:off x="1355" y="10624"/>
            <a:ext cx="1531" cy="616"/>
          </a:xfrm>
          <a:prstGeom prst="roundRect">
            <a:avLst>
              <a:gd name="adj" fmla="val 16667"/>
            </a:avLst>
          </a:prstGeom>
          <a:grp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FFFFFF"/>
                </a:solidFill>
                <a:latin typeface="ＭＳ ゴシック"/>
                <a:ea typeface="ＭＳ ゴシック"/>
              </a:rPr>
              <a:t>この数字が</a:t>
            </a:r>
            <a:r>
              <a:rPr lang="en-US" altLang="ja-JP" sz="1050" b="0" i="0" u="none" strike="noStrike" baseline="0">
                <a:solidFill>
                  <a:srgbClr val="FFFFFF"/>
                </a:solidFill>
                <a:latin typeface="ＭＳ ゴシック"/>
                <a:ea typeface="ＭＳ ゴシック"/>
              </a:rPr>
              <a:t>LP</a:t>
            </a:r>
            <a:r>
              <a:rPr lang="ja-JP" altLang="en-US" sz="1050" b="0" i="0" u="none" strike="noStrike" baseline="0">
                <a:solidFill>
                  <a:srgbClr val="FFFFFF"/>
                </a:solidFill>
                <a:latin typeface="ＭＳ ゴシック"/>
                <a:ea typeface="ＭＳ ゴシック"/>
              </a:rPr>
              <a:t>ガスの</a:t>
            </a:r>
            <a:r>
              <a:rPr lang="ja-JP" altLang="en-US" sz="1050" b="1" i="0" u="none" strike="noStrike" baseline="0">
                <a:solidFill>
                  <a:srgbClr val="FFFFFF"/>
                </a:solidFill>
                <a:latin typeface="ＭＳ ゴシック"/>
                <a:ea typeface="ＭＳ ゴシック"/>
              </a:rPr>
              <a:t>料金</a:t>
            </a:r>
            <a:r>
              <a:rPr lang="ja-JP" altLang="en-US" sz="1050" b="0" i="0" u="none" strike="noStrike" baseline="0">
                <a:solidFill>
                  <a:srgbClr val="FFFFFF"/>
                </a:solidFill>
                <a:latin typeface="ＭＳ ゴシック"/>
                <a:ea typeface="ＭＳ ゴシック"/>
              </a:rPr>
              <a:t>です</a:t>
            </a:r>
            <a:endParaRPr lang="ja-JP" altLang="en-US" sz="1050" b="0" i="0" u="none" strike="noStrike" baseline="0">
              <a:solidFill>
                <a:srgbClr val="FFFFFF"/>
              </a:solidFill>
              <a:latin typeface="Times New Roman"/>
              <a:ea typeface="ＭＳ ゴシック"/>
              <a:cs typeface="Times New Roman"/>
            </a:endParaRPr>
          </a:p>
          <a:p>
            <a:pPr algn="l" rtl="0">
              <a:defRPr sz="1000"/>
            </a:pPr>
            <a:endParaRPr lang="ja-JP" altLang="en-US" sz="800" b="0" i="0" u="none" strike="noStrike" baseline="0">
              <a:solidFill>
                <a:srgbClr val="FFFFFF"/>
              </a:solidFill>
              <a:latin typeface="Times New Roman"/>
              <a:cs typeface="Times New Roman"/>
            </a:endParaRPr>
          </a:p>
        </xdr:txBody>
      </xdr:sp>
    </xdr:grpSp>
    <xdr:clientData/>
  </xdr:twoCellAnchor>
  <xdr:twoCellAnchor>
    <xdr:from>
      <xdr:col>26</xdr:col>
      <xdr:colOff>209489</xdr:colOff>
      <xdr:row>30</xdr:row>
      <xdr:rowOff>67235</xdr:rowOff>
    </xdr:from>
    <xdr:to>
      <xdr:col>28</xdr:col>
      <xdr:colOff>369916</xdr:colOff>
      <xdr:row>36</xdr:row>
      <xdr:rowOff>448042</xdr:rowOff>
    </xdr:to>
    <xdr:grpSp>
      <xdr:nvGrpSpPr>
        <xdr:cNvPr id="28" name="Group 5">
          <a:extLst>
            <a:ext uri="{FF2B5EF4-FFF2-40B4-BE49-F238E27FC236}">
              <a16:creationId xmlns:a16="http://schemas.microsoft.com/office/drawing/2014/main" xmlns="" id="{00000000-0008-0000-0100-00001C000000}"/>
            </a:ext>
          </a:extLst>
        </xdr:cNvPr>
        <xdr:cNvGrpSpPr>
          <a:grpSpLocks/>
        </xdr:cNvGrpSpPr>
      </xdr:nvGrpSpPr>
      <xdr:grpSpPr bwMode="auto">
        <a:xfrm>
          <a:off x="14653871" y="6902823"/>
          <a:ext cx="1482721" cy="1355719"/>
          <a:chOff x="2543" y="8211"/>
          <a:chExt cx="1669" cy="1942"/>
        </a:xfrm>
      </xdr:grpSpPr>
      <xdr:sp macro="" textlink="">
        <xdr:nvSpPr>
          <xdr:cNvPr id="29" name="AutoShape 6">
            <a:extLst>
              <a:ext uri="{FF2B5EF4-FFF2-40B4-BE49-F238E27FC236}">
                <a16:creationId xmlns:a16="http://schemas.microsoft.com/office/drawing/2014/main" xmlns="" id="{00000000-0008-0000-0100-00001D000000}"/>
              </a:ext>
            </a:extLst>
          </xdr:cNvPr>
          <xdr:cNvSpPr>
            <a:spLocks noChangeArrowheads="1"/>
          </xdr:cNvSpPr>
        </xdr:nvSpPr>
        <xdr:spPr bwMode="auto">
          <a:xfrm rot="10800000">
            <a:off x="2711" y="8837"/>
            <a:ext cx="164" cy="1316"/>
          </a:xfrm>
          <a:prstGeom prst="triangle">
            <a:avLst>
              <a:gd name="adj" fmla="val 100000"/>
            </a:avLst>
          </a:prstGeom>
          <a:solidFill>
            <a:srgbClr val="FF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AutoShape 7">
            <a:extLst>
              <a:ext uri="{FF2B5EF4-FFF2-40B4-BE49-F238E27FC236}">
                <a16:creationId xmlns:a16="http://schemas.microsoft.com/office/drawing/2014/main" xmlns="" id="{00000000-0008-0000-0100-00001E000000}"/>
              </a:ext>
            </a:extLst>
          </xdr:cNvPr>
          <xdr:cNvSpPr>
            <a:spLocks noChangeArrowheads="1"/>
          </xdr:cNvSpPr>
        </xdr:nvSpPr>
        <xdr:spPr bwMode="auto">
          <a:xfrm>
            <a:off x="2543" y="8211"/>
            <a:ext cx="1669" cy="690"/>
          </a:xfrm>
          <a:prstGeom prst="roundRect">
            <a:avLst>
              <a:gd name="adj" fmla="val 16667"/>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FFFFFF"/>
                </a:solidFill>
                <a:latin typeface="ＭＳ ゴシック"/>
                <a:ea typeface="ＭＳ ゴシック"/>
              </a:rPr>
              <a:t>この数字が</a:t>
            </a:r>
            <a:r>
              <a:rPr lang="en-US" altLang="ja-JP" sz="1050" b="0" i="0" u="none" strike="noStrike" baseline="0">
                <a:solidFill>
                  <a:srgbClr val="FFFFFF"/>
                </a:solidFill>
                <a:latin typeface="ＭＳ ゴシック"/>
                <a:ea typeface="ＭＳ ゴシック"/>
              </a:rPr>
              <a:t>LP</a:t>
            </a:r>
            <a:r>
              <a:rPr lang="ja-JP" altLang="en-US" sz="1050" b="0" i="0" u="none" strike="noStrike" baseline="0">
                <a:solidFill>
                  <a:srgbClr val="FFFFFF"/>
                </a:solidFill>
                <a:latin typeface="ＭＳ ゴシック"/>
                <a:ea typeface="ＭＳ ゴシック"/>
              </a:rPr>
              <a:t>ガスの</a:t>
            </a:r>
            <a:r>
              <a:rPr lang="ja-JP" altLang="en-US" sz="1050" b="1" i="0" u="none" strike="noStrike" baseline="0">
                <a:solidFill>
                  <a:srgbClr val="FFFFFF"/>
                </a:solidFill>
                <a:latin typeface="ＭＳ ゴシック"/>
                <a:ea typeface="ＭＳ ゴシック"/>
              </a:rPr>
              <a:t>使用量</a:t>
            </a:r>
            <a:r>
              <a:rPr lang="ja-JP" altLang="en-US" sz="1050" b="0" i="0" u="none" strike="noStrike" baseline="0">
                <a:solidFill>
                  <a:srgbClr val="FFFFFF"/>
                </a:solidFill>
                <a:latin typeface="ＭＳ ゴシック"/>
                <a:ea typeface="ＭＳ ゴシック"/>
              </a:rPr>
              <a:t>です</a:t>
            </a:r>
            <a:endParaRPr lang="ja-JP" altLang="en-US" sz="1050" b="0" i="0" u="none" strike="noStrike" baseline="0">
              <a:solidFill>
                <a:srgbClr val="FFFFFF"/>
              </a:solidFill>
              <a:latin typeface="Times New Roman"/>
              <a:ea typeface="ＭＳ ゴシック"/>
              <a:cs typeface="Times New Roman"/>
            </a:endParaRPr>
          </a:p>
          <a:p>
            <a:pPr algn="l" rtl="0">
              <a:defRPr sz="1000"/>
            </a:pPr>
            <a:endParaRPr lang="ja-JP" altLang="en-US" sz="1050" b="0" i="0" u="none" strike="noStrike" baseline="0">
              <a:solidFill>
                <a:srgbClr val="FFFFFF"/>
              </a:solidFill>
              <a:latin typeface="Times New Roman"/>
              <a:cs typeface="Times New Roman"/>
            </a:endParaRPr>
          </a:p>
          <a:p>
            <a:pPr algn="l" rtl="0">
              <a:defRPr sz="1000"/>
            </a:pPr>
            <a:endParaRPr lang="ja-JP" altLang="en-US" sz="1050" b="0" i="0" u="none" strike="noStrike" baseline="0">
              <a:solidFill>
                <a:srgbClr val="FFFFFF"/>
              </a:solidFill>
              <a:latin typeface="Times New Roman"/>
              <a:cs typeface="Times New Roman"/>
            </a:endParaRPr>
          </a:p>
        </xdr:txBody>
      </xdr:sp>
    </xdr:grpSp>
    <xdr:clientData/>
  </xdr:twoCellAnchor>
  <xdr:twoCellAnchor>
    <xdr:from>
      <xdr:col>31</xdr:col>
      <xdr:colOff>369794</xdr:colOff>
      <xdr:row>37</xdr:row>
      <xdr:rowOff>136326</xdr:rowOff>
    </xdr:from>
    <xdr:to>
      <xdr:col>33</xdr:col>
      <xdr:colOff>442218</xdr:colOff>
      <xdr:row>41</xdr:row>
      <xdr:rowOff>224117</xdr:rowOff>
    </xdr:to>
    <xdr:grpSp>
      <xdr:nvGrpSpPr>
        <xdr:cNvPr id="39" name="Group 8">
          <a:extLst>
            <a:ext uri="{FF2B5EF4-FFF2-40B4-BE49-F238E27FC236}">
              <a16:creationId xmlns:a16="http://schemas.microsoft.com/office/drawing/2014/main" xmlns="" id="{00000000-0008-0000-0100-000027000000}"/>
            </a:ext>
          </a:extLst>
        </xdr:cNvPr>
        <xdr:cNvGrpSpPr>
          <a:grpSpLocks/>
        </xdr:cNvGrpSpPr>
      </xdr:nvGrpSpPr>
      <xdr:grpSpPr bwMode="auto">
        <a:xfrm>
          <a:off x="18119912" y="8428679"/>
          <a:ext cx="1394718" cy="1006673"/>
          <a:chOff x="1447" y="10011"/>
          <a:chExt cx="1439" cy="1229"/>
        </a:xfrm>
        <a:solidFill>
          <a:srgbClr val="FF0000"/>
        </a:solidFill>
      </xdr:grpSpPr>
      <xdr:sp macro="" textlink="">
        <xdr:nvSpPr>
          <xdr:cNvPr id="40" name="AutoShape 9">
            <a:extLst>
              <a:ext uri="{FF2B5EF4-FFF2-40B4-BE49-F238E27FC236}">
                <a16:creationId xmlns:a16="http://schemas.microsoft.com/office/drawing/2014/main" xmlns="" id="{00000000-0008-0000-0100-000028000000}"/>
              </a:ext>
            </a:extLst>
          </xdr:cNvPr>
          <xdr:cNvSpPr>
            <a:spLocks noChangeArrowheads="1"/>
          </xdr:cNvSpPr>
        </xdr:nvSpPr>
        <xdr:spPr bwMode="auto">
          <a:xfrm rot="1857392">
            <a:off x="2617" y="10011"/>
            <a:ext cx="198" cy="1150"/>
          </a:xfrm>
          <a:prstGeom prst="rtTriangle">
            <a:avLst/>
          </a:prstGeom>
          <a:grp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 name="AutoShape 10">
            <a:extLst>
              <a:ext uri="{FF2B5EF4-FFF2-40B4-BE49-F238E27FC236}">
                <a16:creationId xmlns:a16="http://schemas.microsoft.com/office/drawing/2014/main" xmlns="" id="{00000000-0008-0000-0100-000029000000}"/>
              </a:ext>
            </a:extLst>
          </xdr:cNvPr>
          <xdr:cNvSpPr>
            <a:spLocks noChangeArrowheads="1"/>
          </xdr:cNvSpPr>
        </xdr:nvSpPr>
        <xdr:spPr bwMode="auto">
          <a:xfrm>
            <a:off x="1447" y="10624"/>
            <a:ext cx="1439" cy="616"/>
          </a:xfrm>
          <a:prstGeom prst="roundRect">
            <a:avLst>
              <a:gd name="adj" fmla="val 16667"/>
            </a:avLst>
          </a:prstGeom>
          <a:grp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FFFFFF"/>
                </a:solidFill>
                <a:latin typeface="ＭＳ ゴシック"/>
                <a:ea typeface="ＭＳ ゴシック"/>
              </a:rPr>
              <a:t>この数字が水道の</a:t>
            </a:r>
            <a:r>
              <a:rPr lang="ja-JP" altLang="en-US" sz="1050" b="1" i="0" u="none" strike="noStrike" baseline="0">
                <a:solidFill>
                  <a:srgbClr val="FFFFFF"/>
                </a:solidFill>
                <a:latin typeface="ＭＳ ゴシック"/>
                <a:ea typeface="ＭＳ ゴシック"/>
              </a:rPr>
              <a:t>料金</a:t>
            </a:r>
            <a:r>
              <a:rPr lang="ja-JP" altLang="en-US" sz="1050" b="0" i="0" u="none" strike="noStrike" baseline="0">
                <a:solidFill>
                  <a:srgbClr val="FFFFFF"/>
                </a:solidFill>
                <a:latin typeface="ＭＳ ゴシック"/>
                <a:ea typeface="ＭＳ ゴシック"/>
              </a:rPr>
              <a:t>です</a:t>
            </a:r>
            <a:endParaRPr lang="ja-JP" altLang="en-US" sz="1050" b="0" i="0" u="none" strike="noStrike" baseline="0">
              <a:solidFill>
                <a:srgbClr val="FFFFFF"/>
              </a:solidFill>
              <a:latin typeface="Times New Roman"/>
              <a:ea typeface="ＭＳ ゴシック"/>
              <a:cs typeface="Times New Roman"/>
            </a:endParaRPr>
          </a:p>
          <a:p>
            <a:pPr algn="l" rtl="0">
              <a:defRPr sz="1000"/>
            </a:pPr>
            <a:endParaRPr lang="ja-JP" altLang="en-US" sz="800" b="0" i="0" u="none" strike="noStrike" baseline="0">
              <a:solidFill>
                <a:srgbClr val="FFFFFF"/>
              </a:solidFill>
              <a:latin typeface="Times New Roman"/>
              <a:cs typeface="Times New Roman"/>
            </a:endParaRPr>
          </a:p>
        </xdr:txBody>
      </xdr:sp>
    </xdr:grpSp>
    <xdr:clientData/>
  </xdr:twoCellAnchor>
  <xdr:twoCellAnchor>
    <xdr:from>
      <xdr:col>34</xdr:col>
      <xdr:colOff>132719</xdr:colOff>
      <xdr:row>30</xdr:row>
      <xdr:rowOff>78439</xdr:rowOff>
    </xdr:from>
    <xdr:to>
      <xdr:col>36</xdr:col>
      <xdr:colOff>56029</xdr:colOff>
      <xdr:row>36</xdr:row>
      <xdr:rowOff>447646</xdr:rowOff>
    </xdr:to>
    <xdr:grpSp>
      <xdr:nvGrpSpPr>
        <xdr:cNvPr id="36" name="Group 5">
          <a:extLst>
            <a:ext uri="{FF2B5EF4-FFF2-40B4-BE49-F238E27FC236}">
              <a16:creationId xmlns:a16="http://schemas.microsoft.com/office/drawing/2014/main" xmlns="" id="{00000000-0008-0000-0100-000024000000}"/>
            </a:ext>
          </a:extLst>
        </xdr:cNvPr>
        <xdr:cNvGrpSpPr>
          <a:grpSpLocks/>
        </xdr:cNvGrpSpPr>
      </xdr:nvGrpSpPr>
      <xdr:grpSpPr bwMode="auto">
        <a:xfrm>
          <a:off x="19866278" y="6914027"/>
          <a:ext cx="1245604" cy="1344119"/>
          <a:chOff x="2286" y="8255"/>
          <a:chExt cx="1680" cy="1489"/>
        </a:xfrm>
        <a:solidFill>
          <a:srgbClr val="FF0000"/>
        </a:solidFill>
      </xdr:grpSpPr>
      <xdr:sp macro="" textlink="">
        <xdr:nvSpPr>
          <xdr:cNvPr id="37" name="AutoShape 6">
            <a:extLst>
              <a:ext uri="{FF2B5EF4-FFF2-40B4-BE49-F238E27FC236}">
                <a16:creationId xmlns:a16="http://schemas.microsoft.com/office/drawing/2014/main" xmlns="" id="{00000000-0008-0000-0100-000025000000}"/>
              </a:ext>
            </a:extLst>
          </xdr:cNvPr>
          <xdr:cNvSpPr>
            <a:spLocks noChangeArrowheads="1"/>
          </xdr:cNvSpPr>
        </xdr:nvSpPr>
        <xdr:spPr bwMode="auto">
          <a:xfrm rot="10800000">
            <a:off x="2742" y="8384"/>
            <a:ext cx="166" cy="1360"/>
          </a:xfrm>
          <a:prstGeom prst="triangle">
            <a:avLst>
              <a:gd name="adj" fmla="val 100000"/>
            </a:avLst>
          </a:prstGeom>
          <a:grp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AutoShape 7">
            <a:extLst>
              <a:ext uri="{FF2B5EF4-FFF2-40B4-BE49-F238E27FC236}">
                <a16:creationId xmlns:a16="http://schemas.microsoft.com/office/drawing/2014/main" xmlns="" id="{00000000-0008-0000-0100-000026000000}"/>
              </a:ext>
            </a:extLst>
          </xdr:cNvPr>
          <xdr:cNvSpPr>
            <a:spLocks noChangeArrowheads="1"/>
          </xdr:cNvSpPr>
        </xdr:nvSpPr>
        <xdr:spPr bwMode="auto">
          <a:xfrm>
            <a:off x="2286" y="8255"/>
            <a:ext cx="1680" cy="554"/>
          </a:xfrm>
          <a:prstGeom prst="roundRect">
            <a:avLst>
              <a:gd name="adj" fmla="val 16667"/>
            </a:avLst>
          </a:prstGeom>
          <a:grp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FFFFFF"/>
                </a:solidFill>
                <a:latin typeface="ＭＳ ゴシック"/>
                <a:ea typeface="ＭＳ ゴシック"/>
              </a:rPr>
              <a:t>この数字が水道の</a:t>
            </a:r>
            <a:r>
              <a:rPr lang="ja-JP" altLang="en-US" sz="1050" b="1" i="0" u="none" strike="noStrike" baseline="0">
                <a:solidFill>
                  <a:srgbClr val="FFFFFF"/>
                </a:solidFill>
                <a:latin typeface="ＭＳ ゴシック"/>
                <a:ea typeface="ＭＳ ゴシック"/>
              </a:rPr>
              <a:t>使用量</a:t>
            </a:r>
            <a:r>
              <a:rPr lang="ja-JP" altLang="en-US" sz="1050" b="0" i="0" u="none" strike="noStrike" baseline="0">
                <a:solidFill>
                  <a:srgbClr val="FFFFFF"/>
                </a:solidFill>
                <a:latin typeface="ＭＳ ゴシック"/>
                <a:ea typeface="ＭＳ ゴシック"/>
              </a:rPr>
              <a:t>です</a:t>
            </a:r>
            <a:endParaRPr lang="ja-JP" altLang="en-US" sz="1050" b="0" i="0" u="none" strike="noStrike" baseline="0">
              <a:solidFill>
                <a:srgbClr val="FFFFFF"/>
              </a:solidFill>
              <a:latin typeface="Times New Roman"/>
              <a:ea typeface="ＭＳ ゴシック"/>
              <a:cs typeface="Times New Roman"/>
            </a:endParaRPr>
          </a:p>
          <a:p>
            <a:pPr algn="l" rtl="0">
              <a:defRPr sz="1000"/>
            </a:pPr>
            <a:endParaRPr lang="ja-JP" altLang="en-US" sz="600" b="0" i="0" u="none" strike="noStrike" baseline="0">
              <a:solidFill>
                <a:srgbClr val="FFFFFF"/>
              </a:solidFill>
              <a:latin typeface="Times New Roman"/>
              <a:cs typeface="Times New Roman"/>
            </a:endParaRPr>
          </a:p>
          <a:p>
            <a:pPr algn="l" rtl="0">
              <a:defRPr sz="1000"/>
            </a:pPr>
            <a:endParaRPr lang="ja-JP" altLang="en-US" sz="600" b="0" i="0" u="none" strike="noStrike" baseline="0">
              <a:solidFill>
                <a:srgbClr val="FFFFFF"/>
              </a:solidFill>
              <a:latin typeface="Times New Roman"/>
              <a:cs typeface="Times New Roman"/>
            </a:endParaRPr>
          </a:p>
        </xdr:txBody>
      </xdr:sp>
    </xdr:grpSp>
    <xdr:clientData/>
  </xdr:twoCellAnchor>
  <xdr:twoCellAnchor>
    <xdr:from>
      <xdr:col>30</xdr:col>
      <xdr:colOff>23755</xdr:colOff>
      <xdr:row>13</xdr:row>
      <xdr:rowOff>191687</xdr:rowOff>
    </xdr:from>
    <xdr:to>
      <xdr:col>31</xdr:col>
      <xdr:colOff>179294</xdr:colOff>
      <xdr:row>15</xdr:row>
      <xdr:rowOff>44823</xdr:rowOff>
    </xdr:to>
    <xdr:sp macro="" textlink="">
      <xdr:nvSpPr>
        <xdr:cNvPr id="32" name="円/楕円 31">
          <a:extLst>
            <a:ext uri="{FF2B5EF4-FFF2-40B4-BE49-F238E27FC236}">
              <a16:creationId xmlns:a16="http://schemas.microsoft.com/office/drawing/2014/main" xmlns="" id="{00000000-0008-0000-0100-000020000000}"/>
            </a:ext>
          </a:extLst>
        </xdr:cNvPr>
        <xdr:cNvSpPr/>
      </xdr:nvSpPr>
      <xdr:spPr>
        <a:xfrm>
          <a:off x="17112726" y="3217275"/>
          <a:ext cx="816686" cy="301372"/>
        </a:xfrm>
        <a:prstGeom prst="ellipse">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303903</xdr:colOff>
      <xdr:row>13</xdr:row>
      <xdr:rowOff>180481</xdr:rowOff>
    </xdr:from>
    <xdr:to>
      <xdr:col>27</xdr:col>
      <xdr:colOff>459442</xdr:colOff>
      <xdr:row>15</xdr:row>
      <xdr:rowOff>33617</xdr:rowOff>
    </xdr:to>
    <xdr:sp macro="" textlink="">
      <xdr:nvSpPr>
        <xdr:cNvPr id="44" name="円/楕円 43">
          <a:extLst>
            <a:ext uri="{FF2B5EF4-FFF2-40B4-BE49-F238E27FC236}">
              <a16:creationId xmlns:a16="http://schemas.microsoft.com/office/drawing/2014/main" xmlns="" id="{00000000-0008-0000-0100-00002C000000}"/>
            </a:ext>
          </a:extLst>
        </xdr:cNvPr>
        <xdr:cNvSpPr/>
      </xdr:nvSpPr>
      <xdr:spPr>
        <a:xfrm>
          <a:off x="14748285" y="3206069"/>
          <a:ext cx="816686" cy="301372"/>
        </a:xfrm>
        <a:prstGeom prst="ellipse">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584051</xdr:colOff>
      <xdr:row>36</xdr:row>
      <xdr:rowOff>337362</xdr:rowOff>
    </xdr:from>
    <xdr:to>
      <xdr:col>26</xdr:col>
      <xdr:colOff>459442</xdr:colOff>
      <xdr:row>37</xdr:row>
      <xdr:rowOff>78441</xdr:rowOff>
    </xdr:to>
    <xdr:sp macro="" textlink="">
      <xdr:nvSpPr>
        <xdr:cNvPr id="49" name="円/楕円 48">
          <a:extLst>
            <a:ext uri="{FF2B5EF4-FFF2-40B4-BE49-F238E27FC236}">
              <a16:creationId xmlns:a16="http://schemas.microsoft.com/office/drawing/2014/main" xmlns="" id="{00000000-0008-0000-0100-000031000000}"/>
            </a:ext>
          </a:extLst>
        </xdr:cNvPr>
        <xdr:cNvSpPr/>
      </xdr:nvSpPr>
      <xdr:spPr>
        <a:xfrm>
          <a:off x="14367286" y="8147862"/>
          <a:ext cx="536538" cy="222932"/>
        </a:xfrm>
        <a:prstGeom prst="ellipse">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57375</xdr:colOff>
      <xdr:row>43</xdr:row>
      <xdr:rowOff>124448</xdr:rowOff>
    </xdr:from>
    <xdr:to>
      <xdr:col>28</xdr:col>
      <xdr:colOff>246530</xdr:colOff>
      <xdr:row>44</xdr:row>
      <xdr:rowOff>156882</xdr:rowOff>
    </xdr:to>
    <xdr:sp macro="" textlink="">
      <xdr:nvSpPr>
        <xdr:cNvPr id="50" name="円/楕円 49">
          <a:extLst>
            <a:ext uri="{FF2B5EF4-FFF2-40B4-BE49-F238E27FC236}">
              <a16:creationId xmlns:a16="http://schemas.microsoft.com/office/drawing/2014/main" xmlns="" id="{00000000-0008-0000-0100-000032000000}"/>
            </a:ext>
          </a:extLst>
        </xdr:cNvPr>
        <xdr:cNvSpPr/>
      </xdr:nvSpPr>
      <xdr:spPr>
        <a:xfrm>
          <a:off x="15162904" y="9783919"/>
          <a:ext cx="850302" cy="256551"/>
        </a:xfrm>
        <a:prstGeom prst="ellipse">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337522</xdr:colOff>
      <xdr:row>37</xdr:row>
      <xdr:rowOff>34802</xdr:rowOff>
    </xdr:from>
    <xdr:to>
      <xdr:col>34</xdr:col>
      <xdr:colOff>526677</xdr:colOff>
      <xdr:row>38</xdr:row>
      <xdr:rowOff>1</xdr:rowOff>
    </xdr:to>
    <xdr:sp macro="" textlink="">
      <xdr:nvSpPr>
        <xdr:cNvPr id="51" name="円/楕円 50">
          <a:extLst>
            <a:ext uri="{FF2B5EF4-FFF2-40B4-BE49-F238E27FC236}">
              <a16:creationId xmlns:a16="http://schemas.microsoft.com/office/drawing/2014/main" xmlns="" id="{00000000-0008-0000-0100-000033000000}"/>
            </a:ext>
          </a:extLst>
        </xdr:cNvPr>
        <xdr:cNvSpPr/>
      </xdr:nvSpPr>
      <xdr:spPr>
        <a:xfrm>
          <a:off x="19409934" y="8327155"/>
          <a:ext cx="850302" cy="211728"/>
        </a:xfrm>
        <a:prstGeom prst="ellipse">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68581</xdr:colOff>
      <xdr:row>36</xdr:row>
      <xdr:rowOff>313764</xdr:rowOff>
    </xdr:from>
    <xdr:to>
      <xdr:col>35</xdr:col>
      <xdr:colOff>78441</xdr:colOff>
      <xdr:row>37</xdr:row>
      <xdr:rowOff>46502</xdr:rowOff>
    </xdr:to>
    <xdr:sp macro="" textlink="">
      <xdr:nvSpPr>
        <xdr:cNvPr id="52" name="円/楕円 51">
          <a:extLst>
            <a:ext uri="{FF2B5EF4-FFF2-40B4-BE49-F238E27FC236}">
              <a16:creationId xmlns:a16="http://schemas.microsoft.com/office/drawing/2014/main" xmlns="" id="{00000000-0008-0000-0100-000034000000}"/>
            </a:ext>
          </a:extLst>
        </xdr:cNvPr>
        <xdr:cNvSpPr/>
      </xdr:nvSpPr>
      <xdr:spPr>
        <a:xfrm>
          <a:off x="19802140" y="8124264"/>
          <a:ext cx="671007" cy="214591"/>
        </a:xfrm>
        <a:prstGeom prst="ellipse">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176083</xdr:colOff>
      <xdr:row>4</xdr:row>
      <xdr:rowOff>27215</xdr:rowOff>
    </xdr:from>
    <xdr:to>
      <xdr:col>14</xdr:col>
      <xdr:colOff>106012</xdr:colOff>
      <xdr:row>20</xdr:row>
      <xdr:rowOff>66643</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243318" y="845244"/>
          <a:ext cx="5286341" cy="4163193"/>
        </a:xfrm>
        <a:prstGeom prst="rect">
          <a:avLst/>
        </a:prstGeom>
        <a:solidFill>
          <a:schemeClr val="bg1"/>
        </a:solidFill>
        <a:ln w="76200" cap="rnd">
          <a:solidFill>
            <a:srgbClr val="CCFF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132284</xdr:colOff>
      <xdr:row>1</xdr:row>
      <xdr:rowOff>52799</xdr:rowOff>
    </xdr:from>
    <xdr:ext cx="2656497" cy="625812"/>
    <xdr:sp macro="" textlink="">
      <xdr:nvSpPr>
        <xdr:cNvPr id="3" name="正方形/長方形 2">
          <a:extLst>
            <a:ext uri="{FF2B5EF4-FFF2-40B4-BE49-F238E27FC236}">
              <a16:creationId xmlns:a16="http://schemas.microsoft.com/office/drawing/2014/main" xmlns="" id="{00000000-0008-0000-0200-000003000000}"/>
            </a:ext>
          </a:extLst>
        </xdr:cNvPr>
        <xdr:cNvSpPr/>
      </xdr:nvSpPr>
      <xdr:spPr>
        <a:xfrm>
          <a:off x="199519" y="108828"/>
          <a:ext cx="2656497" cy="625812"/>
        </a:xfrm>
        <a:prstGeom prst="rect">
          <a:avLst/>
        </a:prstGeom>
        <a:noFill/>
      </xdr:spPr>
      <xdr:txBody>
        <a:bodyPr wrap="none" lIns="91440" tIns="45720" rIns="91440" bIns="45720">
          <a:spAutoFit/>
        </a:bodyPr>
        <a:lstStyle/>
        <a:p>
          <a:pPr algn="ctr"/>
          <a:r>
            <a:rPr lang="ja-JP" altLang="en-US" sz="32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HGS創英角ｺﾞｼｯｸUB" panose="020B0900000000000000" pitchFamily="50" charset="-128"/>
              <a:ea typeface="HGS創英角ｺﾞｼｯｸUB" panose="020B0900000000000000" pitchFamily="50" charset="-128"/>
            </a:rPr>
            <a:t>エコ診断結果</a:t>
          </a:r>
        </a:p>
      </xdr:txBody>
    </xdr:sp>
    <xdr:clientData/>
  </xdr:oneCellAnchor>
  <xdr:twoCellAnchor>
    <xdr:from>
      <xdr:col>15</xdr:col>
      <xdr:colOff>99890</xdr:colOff>
      <xdr:row>5</xdr:row>
      <xdr:rowOff>193702</xdr:rowOff>
    </xdr:from>
    <xdr:to>
      <xdr:col>22</xdr:col>
      <xdr:colOff>257302</xdr:colOff>
      <xdr:row>16</xdr:row>
      <xdr:rowOff>238614</xdr:rowOff>
    </xdr:to>
    <xdr:graphicFrame macro="">
      <xdr:nvGraphicFramePr>
        <xdr:cNvPr id="4" name="グラフ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90120</xdr:colOff>
      <xdr:row>4</xdr:row>
      <xdr:rowOff>64478</xdr:rowOff>
    </xdr:from>
    <xdr:to>
      <xdr:col>17</xdr:col>
      <xdr:colOff>318473</xdr:colOff>
      <xdr:row>5</xdr:row>
      <xdr:rowOff>167087</xdr:rowOff>
    </xdr:to>
    <xdr:sp macro="" textlink="">
      <xdr:nvSpPr>
        <xdr:cNvPr id="5" name="フローチャート : 代替処理 4">
          <a:extLst>
            <a:ext uri="{FF2B5EF4-FFF2-40B4-BE49-F238E27FC236}">
              <a16:creationId xmlns:a16="http://schemas.microsoft.com/office/drawing/2014/main" xmlns="" id="{00000000-0008-0000-0200-000005000000}"/>
            </a:ext>
          </a:extLst>
        </xdr:cNvPr>
        <xdr:cNvSpPr/>
      </xdr:nvSpPr>
      <xdr:spPr>
        <a:xfrm>
          <a:off x="5814645" y="883628"/>
          <a:ext cx="1085603" cy="359784"/>
        </a:xfrm>
        <a:prstGeom prst="flowChartAlternateProcess">
          <a:avLst/>
        </a:prstGeom>
        <a:solidFill>
          <a:srgbClr val="00B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400">
              <a:solidFill>
                <a:srgbClr val="FFFFCC"/>
              </a:solidFill>
              <a:latin typeface="HGP創英角ﾎﾟｯﾌﾟ体" panose="040B0A00000000000000" pitchFamily="50" charset="-128"/>
              <a:ea typeface="HGP創英角ﾎﾟｯﾌﾟ体" panose="040B0A00000000000000" pitchFamily="50" charset="-128"/>
            </a:rPr>
            <a:t>ＣＯ</a:t>
          </a:r>
          <a:r>
            <a:rPr kumimoji="1" lang="en-US" altLang="ja-JP" sz="1400" baseline="-25000">
              <a:solidFill>
                <a:srgbClr val="FFFFCC"/>
              </a:solidFill>
              <a:latin typeface="HGP創英角ﾎﾟｯﾌﾟ体" panose="040B0A00000000000000" pitchFamily="50" charset="-128"/>
              <a:ea typeface="HGP創英角ﾎﾟｯﾌﾟ体" panose="040B0A00000000000000" pitchFamily="50" charset="-128"/>
            </a:rPr>
            <a:t>2</a:t>
          </a:r>
          <a:r>
            <a:rPr kumimoji="1" lang="ja-JP" altLang="en-US" sz="1400">
              <a:solidFill>
                <a:srgbClr val="FFFFCC"/>
              </a:solidFill>
              <a:latin typeface="HGP創英角ﾎﾟｯﾌﾟ体" panose="040B0A00000000000000" pitchFamily="50" charset="-128"/>
              <a:ea typeface="HGP創英角ﾎﾟｯﾌﾟ体" panose="040B0A00000000000000" pitchFamily="50" charset="-128"/>
            </a:rPr>
            <a:t>排出量</a:t>
          </a:r>
        </a:p>
      </xdr:txBody>
    </xdr:sp>
    <xdr:clientData/>
  </xdr:twoCellAnchor>
  <xdr:twoCellAnchor>
    <xdr:from>
      <xdr:col>15</xdr:col>
      <xdr:colOff>99891</xdr:colOff>
      <xdr:row>18</xdr:row>
      <xdr:rowOff>216113</xdr:rowOff>
    </xdr:from>
    <xdr:to>
      <xdr:col>22</xdr:col>
      <xdr:colOff>257303</xdr:colOff>
      <xdr:row>30</xdr:row>
      <xdr:rowOff>3289</xdr:rowOff>
    </xdr:to>
    <xdr:graphicFrame macro="">
      <xdr:nvGraphicFramePr>
        <xdr:cNvPr id="6" name="グラフ 5">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90120</xdr:colOff>
      <xdr:row>17</xdr:row>
      <xdr:rowOff>89293</xdr:rowOff>
    </xdr:from>
    <xdr:to>
      <xdr:col>17</xdr:col>
      <xdr:colOff>318473</xdr:colOff>
      <xdr:row>18</xdr:row>
      <xdr:rowOff>191902</xdr:rowOff>
    </xdr:to>
    <xdr:sp macro="" textlink="">
      <xdr:nvSpPr>
        <xdr:cNvPr id="7" name="フローチャート : 代替処理 6">
          <a:extLst>
            <a:ext uri="{FF2B5EF4-FFF2-40B4-BE49-F238E27FC236}">
              <a16:creationId xmlns:a16="http://schemas.microsoft.com/office/drawing/2014/main" xmlns="" id="{00000000-0008-0000-0200-000007000000}"/>
            </a:ext>
          </a:extLst>
        </xdr:cNvPr>
        <xdr:cNvSpPr/>
      </xdr:nvSpPr>
      <xdr:spPr>
        <a:xfrm>
          <a:off x="5814645" y="4251718"/>
          <a:ext cx="1085603" cy="359784"/>
        </a:xfrm>
        <a:prstGeom prst="flowChartAlternateProcess">
          <a:avLst/>
        </a:prstGeom>
        <a:solidFill>
          <a:srgbClr val="00B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400">
              <a:solidFill>
                <a:srgbClr val="FFFFCC"/>
              </a:solidFill>
              <a:latin typeface="HGP創英角ﾎﾟｯﾌﾟ体" panose="040B0A00000000000000" pitchFamily="50" charset="-128"/>
              <a:ea typeface="HGP創英角ﾎﾟｯﾌﾟ体" panose="040B0A00000000000000" pitchFamily="50" charset="-128"/>
            </a:rPr>
            <a:t>光 熱 費</a:t>
          </a:r>
        </a:p>
      </xdr:txBody>
    </xdr:sp>
    <xdr:clientData/>
  </xdr:twoCellAnchor>
  <xdr:twoCellAnchor>
    <xdr:from>
      <xdr:col>14</xdr:col>
      <xdr:colOff>200961</xdr:colOff>
      <xdr:row>3</xdr:row>
      <xdr:rowOff>168088</xdr:rowOff>
    </xdr:from>
    <xdr:to>
      <xdr:col>26</xdr:col>
      <xdr:colOff>76200</xdr:colOff>
      <xdr:row>30</xdr:row>
      <xdr:rowOff>76201</xdr:rowOff>
    </xdr:to>
    <xdr:sp macro="" textlink="">
      <xdr:nvSpPr>
        <xdr:cNvPr id="8" name="正方形/長方形 7">
          <a:extLst>
            <a:ext uri="{FF2B5EF4-FFF2-40B4-BE49-F238E27FC236}">
              <a16:creationId xmlns:a16="http://schemas.microsoft.com/office/drawing/2014/main" xmlns="" id="{00000000-0008-0000-0200-000008000000}"/>
            </a:ext>
          </a:extLst>
        </xdr:cNvPr>
        <xdr:cNvSpPr/>
      </xdr:nvSpPr>
      <xdr:spPr>
        <a:xfrm>
          <a:off x="5649261" y="730063"/>
          <a:ext cx="5247339" cy="6851838"/>
        </a:xfrm>
        <a:prstGeom prst="rect">
          <a:avLst/>
        </a:prstGeom>
        <a:noFill/>
        <a:ln w="38100" cap="rnd">
          <a:solidFill>
            <a:schemeClr val="accent3">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40821</xdr:colOff>
      <xdr:row>4</xdr:row>
      <xdr:rowOff>136073</xdr:rowOff>
    </xdr:from>
    <xdr:to>
      <xdr:col>13</xdr:col>
      <xdr:colOff>425581</xdr:colOff>
      <xdr:row>19</xdr:row>
      <xdr:rowOff>218037</xdr:rowOff>
    </xdr:to>
    <xdr:graphicFrame macro="">
      <xdr:nvGraphicFramePr>
        <xdr:cNvPr id="9" name="グラフ 8">
          <a:extLst>
            <a:ext uri="{FF2B5EF4-FFF2-40B4-BE49-F238E27FC236}">
              <a16:creationId xmlns:a16="http://schemas.microsoft.com/office/drawing/2014/main" xmlns=""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12803</xdr:colOff>
      <xdr:row>4</xdr:row>
      <xdr:rowOff>257700</xdr:rowOff>
    </xdr:from>
    <xdr:to>
      <xdr:col>10</xdr:col>
      <xdr:colOff>421483</xdr:colOff>
      <xdr:row>6</xdr:row>
      <xdr:rowOff>100628</xdr:rowOff>
    </xdr:to>
    <xdr:sp macro="" textlink="">
      <xdr:nvSpPr>
        <xdr:cNvPr id="10" name="フローチャート : 代替処理 9">
          <a:extLst>
            <a:ext uri="{FF2B5EF4-FFF2-40B4-BE49-F238E27FC236}">
              <a16:creationId xmlns:a16="http://schemas.microsoft.com/office/drawing/2014/main" xmlns="" id="{00000000-0008-0000-0200-00000A000000}"/>
            </a:ext>
          </a:extLst>
        </xdr:cNvPr>
        <xdr:cNvSpPr/>
      </xdr:nvSpPr>
      <xdr:spPr>
        <a:xfrm>
          <a:off x="2097097" y="1075729"/>
          <a:ext cx="2033533" cy="358399"/>
        </a:xfrm>
        <a:prstGeom prst="flowChartAlternateProcess">
          <a:avLst/>
        </a:prstGeom>
        <a:solidFill>
          <a:srgbClr val="00B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600">
              <a:solidFill>
                <a:srgbClr val="FFFFCC"/>
              </a:solidFill>
              <a:latin typeface="HGP創英角ﾎﾟｯﾌﾟ体" panose="040B0A00000000000000" pitchFamily="50" charset="-128"/>
              <a:ea typeface="HGP創英角ﾎﾟｯﾌﾟ体" panose="040B0A00000000000000" pitchFamily="50" charset="-128"/>
            </a:rPr>
            <a:t>月別ＣＯ</a:t>
          </a:r>
          <a:r>
            <a:rPr kumimoji="1" lang="en-US" altLang="ja-JP" sz="1600" baseline="-25000">
              <a:solidFill>
                <a:srgbClr val="FFFFCC"/>
              </a:solidFill>
              <a:latin typeface="HGP創英角ﾎﾟｯﾌﾟ体" panose="040B0A00000000000000" pitchFamily="50" charset="-128"/>
              <a:ea typeface="HGP創英角ﾎﾟｯﾌﾟ体" panose="040B0A00000000000000" pitchFamily="50" charset="-128"/>
            </a:rPr>
            <a:t>2</a:t>
          </a:r>
          <a:r>
            <a:rPr kumimoji="1" lang="ja-JP" altLang="en-US" sz="1600">
              <a:solidFill>
                <a:srgbClr val="FFFFCC"/>
              </a:solidFill>
              <a:latin typeface="HGP創英角ﾎﾟｯﾌﾟ体" panose="040B0A00000000000000" pitchFamily="50" charset="-128"/>
              <a:ea typeface="HGP創英角ﾎﾟｯﾌﾟ体" panose="040B0A00000000000000" pitchFamily="50" charset="-128"/>
            </a:rPr>
            <a:t>排出量</a:t>
          </a:r>
          <a:endParaRPr kumimoji="1" lang="en-US" altLang="ja-JP" sz="1600">
            <a:solidFill>
              <a:srgbClr val="FFFFCC"/>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169585</xdr:colOff>
      <xdr:row>21</xdr:row>
      <xdr:rowOff>179295</xdr:rowOff>
    </xdr:from>
    <xdr:to>
      <xdr:col>14</xdr:col>
      <xdr:colOff>56030</xdr:colOff>
      <xdr:row>30</xdr:row>
      <xdr:rowOff>55469</xdr:rowOff>
    </xdr:to>
    <xdr:sp macro="" textlink="">
      <xdr:nvSpPr>
        <xdr:cNvPr id="11" name="正方形/長方形 10">
          <a:extLst>
            <a:ext uri="{FF2B5EF4-FFF2-40B4-BE49-F238E27FC236}">
              <a16:creationId xmlns:a16="http://schemas.microsoft.com/office/drawing/2014/main" xmlns="" id="{00000000-0008-0000-0200-00000B000000}"/>
            </a:ext>
          </a:extLst>
        </xdr:cNvPr>
        <xdr:cNvSpPr/>
      </xdr:nvSpPr>
      <xdr:spPr>
        <a:xfrm>
          <a:off x="238858" y="5409386"/>
          <a:ext cx="5307036" cy="2214128"/>
        </a:xfrm>
        <a:prstGeom prst="rect">
          <a:avLst/>
        </a:prstGeom>
        <a:noFill/>
        <a:ln w="38100" cap="rnd">
          <a:solidFill>
            <a:schemeClr val="accent6">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196712</xdr:colOff>
      <xdr:row>22</xdr:row>
      <xdr:rowOff>62150</xdr:rowOff>
    </xdr:from>
    <xdr:to>
      <xdr:col>8</xdr:col>
      <xdr:colOff>119330</xdr:colOff>
      <xdr:row>23</xdr:row>
      <xdr:rowOff>73417</xdr:rowOff>
    </xdr:to>
    <xdr:sp macro="" textlink="">
      <xdr:nvSpPr>
        <xdr:cNvPr id="18" name="Tree">
          <a:extLst>
            <a:ext uri="{FF2B5EF4-FFF2-40B4-BE49-F238E27FC236}">
              <a16:creationId xmlns:a16="http://schemas.microsoft.com/office/drawing/2014/main" xmlns="" id="{00000000-0008-0000-0200-000012000000}"/>
            </a:ext>
          </a:extLst>
        </xdr:cNvPr>
        <xdr:cNvSpPr>
          <a:spLocks noChangeAspect="1" noEditPoints="1" noChangeArrowheads="1"/>
        </xdr:cNvSpPr>
      </xdr:nvSpPr>
      <xdr:spPr bwMode="auto">
        <a:xfrm>
          <a:off x="2863712" y="5519415"/>
          <a:ext cx="270000" cy="269002"/>
        </a:xfrm>
        <a:custGeom>
          <a:avLst/>
          <a:gdLst>
            <a:gd name="G0" fmla="+- 0 0 0"/>
            <a:gd name="G1" fmla="*/ 18900 1 3"/>
            <a:gd name="G2" fmla="*/ 18900 2 3"/>
            <a:gd name="G3" fmla="+- 18900 0 0"/>
            <a:gd name="T0" fmla="*/ 10800 w 21600"/>
            <a:gd name="T1" fmla="*/ 0 h 21600"/>
            <a:gd name="T2" fmla="*/ 6171 w 21600"/>
            <a:gd name="T3" fmla="*/ 6300 h 21600"/>
            <a:gd name="T4" fmla="*/ 3086 w 21600"/>
            <a:gd name="T5" fmla="*/ 12600 h 21600"/>
            <a:gd name="T6" fmla="*/ 0 w 21600"/>
            <a:gd name="T7" fmla="*/ 18900 h 21600"/>
            <a:gd name="T8" fmla="*/ 15429 w 21600"/>
            <a:gd name="T9" fmla="*/ 6300 h 21600"/>
            <a:gd name="T10" fmla="*/ 18514 w 21600"/>
            <a:gd name="T11" fmla="*/ 12600 h 21600"/>
            <a:gd name="T12" fmla="*/ 21600 w 21600"/>
            <a:gd name="T13" fmla="*/ 189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close/>
            </a:path>
          </a:pathLst>
        </a:custGeom>
        <a:solidFill>
          <a:srgbClr val="008000"/>
        </a:solidFill>
        <a:ln w="9525">
          <a:solidFill>
            <a:srgbClr val="000000"/>
          </a:solidFill>
          <a:miter lim="800000"/>
          <a:headEnd/>
          <a:tailEnd/>
        </a:ln>
        <a:effectLst>
          <a:outerShdw blurRad="50800" dist="38100" dir="5400000" algn="t" rotWithShape="0">
            <a:prstClr val="black">
              <a:alpha val="40000"/>
            </a:prstClr>
          </a:outerShdw>
        </a:effectLst>
      </xdr:spPr>
    </xdr:sp>
    <xdr:clientData/>
  </xdr:twoCellAnchor>
  <xdr:twoCellAnchor>
    <xdr:from>
      <xdr:col>13</xdr:col>
      <xdr:colOff>111634</xdr:colOff>
      <xdr:row>23</xdr:row>
      <xdr:rowOff>82665</xdr:rowOff>
    </xdr:from>
    <xdr:to>
      <xdr:col>13</xdr:col>
      <xdr:colOff>381634</xdr:colOff>
      <xdr:row>24</xdr:row>
      <xdr:rowOff>93931</xdr:rowOff>
    </xdr:to>
    <xdr:sp macro="" textlink="">
      <xdr:nvSpPr>
        <xdr:cNvPr id="20" name="Tree">
          <a:extLst>
            <a:ext uri="{FF2B5EF4-FFF2-40B4-BE49-F238E27FC236}">
              <a16:creationId xmlns:a16="http://schemas.microsoft.com/office/drawing/2014/main" xmlns="" id="{00000000-0008-0000-0200-000014000000}"/>
            </a:ext>
          </a:extLst>
        </xdr:cNvPr>
        <xdr:cNvSpPr>
          <a:spLocks noChangeAspect="1" noEditPoints="1" noChangeArrowheads="1"/>
        </xdr:cNvSpPr>
      </xdr:nvSpPr>
      <xdr:spPr bwMode="auto">
        <a:xfrm>
          <a:off x="5131309" y="5788140"/>
          <a:ext cx="270000" cy="268441"/>
        </a:xfrm>
        <a:custGeom>
          <a:avLst/>
          <a:gdLst>
            <a:gd name="G0" fmla="+- 0 0 0"/>
            <a:gd name="G1" fmla="*/ 18900 1 3"/>
            <a:gd name="G2" fmla="*/ 18900 2 3"/>
            <a:gd name="G3" fmla="+- 18900 0 0"/>
            <a:gd name="T0" fmla="*/ 10800 w 21600"/>
            <a:gd name="T1" fmla="*/ 0 h 21600"/>
            <a:gd name="T2" fmla="*/ 6171 w 21600"/>
            <a:gd name="T3" fmla="*/ 6300 h 21600"/>
            <a:gd name="T4" fmla="*/ 3086 w 21600"/>
            <a:gd name="T5" fmla="*/ 12600 h 21600"/>
            <a:gd name="T6" fmla="*/ 0 w 21600"/>
            <a:gd name="T7" fmla="*/ 18900 h 21600"/>
            <a:gd name="T8" fmla="*/ 15429 w 21600"/>
            <a:gd name="T9" fmla="*/ 6300 h 21600"/>
            <a:gd name="T10" fmla="*/ 18514 w 21600"/>
            <a:gd name="T11" fmla="*/ 12600 h 21600"/>
            <a:gd name="T12" fmla="*/ 21600 w 21600"/>
            <a:gd name="T13" fmla="*/ 189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close/>
            </a:path>
          </a:pathLst>
        </a:custGeom>
        <a:solidFill>
          <a:srgbClr val="008000"/>
        </a:solidFill>
        <a:ln w="9525">
          <a:solidFill>
            <a:srgbClr val="000000"/>
          </a:solidFill>
          <a:miter lim="800000"/>
          <a:headEnd/>
          <a:tailEnd/>
        </a:ln>
        <a:effectLst>
          <a:outerShdw blurRad="50800" dist="38100" dir="5400000" algn="t" rotWithShape="0">
            <a:prstClr val="black">
              <a:alpha val="40000"/>
            </a:prstClr>
          </a:outerShdw>
        </a:effectLst>
      </xdr:spPr>
    </xdr:sp>
    <xdr:clientData/>
  </xdr:twoCellAnchor>
  <xdr:twoCellAnchor>
    <xdr:from>
      <xdr:col>10</xdr:col>
      <xdr:colOff>261448</xdr:colOff>
      <xdr:row>22</xdr:row>
      <xdr:rowOff>73871</xdr:rowOff>
    </xdr:from>
    <xdr:to>
      <xdr:col>11</xdr:col>
      <xdr:colOff>105624</xdr:colOff>
      <xdr:row>23</xdr:row>
      <xdr:rowOff>85138</xdr:rowOff>
    </xdr:to>
    <xdr:sp macro="" textlink="">
      <xdr:nvSpPr>
        <xdr:cNvPr id="21" name="Tree">
          <a:extLst>
            <a:ext uri="{FF2B5EF4-FFF2-40B4-BE49-F238E27FC236}">
              <a16:creationId xmlns:a16="http://schemas.microsoft.com/office/drawing/2014/main" xmlns="" id="{00000000-0008-0000-0200-000015000000}"/>
            </a:ext>
          </a:extLst>
        </xdr:cNvPr>
        <xdr:cNvSpPr>
          <a:spLocks noChangeAspect="1" noEditPoints="1" noChangeArrowheads="1"/>
        </xdr:cNvSpPr>
      </xdr:nvSpPr>
      <xdr:spPr bwMode="auto">
        <a:xfrm>
          <a:off x="3981801" y="5531136"/>
          <a:ext cx="269999" cy="269002"/>
        </a:xfrm>
        <a:custGeom>
          <a:avLst/>
          <a:gdLst>
            <a:gd name="G0" fmla="+- 0 0 0"/>
            <a:gd name="G1" fmla="*/ 18900 1 3"/>
            <a:gd name="G2" fmla="*/ 18900 2 3"/>
            <a:gd name="G3" fmla="+- 18900 0 0"/>
            <a:gd name="T0" fmla="*/ 10800 w 21600"/>
            <a:gd name="T1" fmla="*/ 0 h 21600"/>
            <a:gd name="T2" fmla="*/ 6171 w 21600"/>
            <a:gd name="T3" fmla="*/ 6300 h 21600"/>
            <a:gd name="T4" fmla="*/ 3086 w 21600"/>
            <a:gd name="T5" fmla="*/ 12600 h 21600"/>
            <a:gd name="T6" fmla="*/ 0 w 21600"/>
            <a:gd name="T7" fmla="*/ 18900 h 21600"/>
            <a:gd name="T8" fmla="*/ 15429 w 21600"/>
            <a:gd name="T9" fmla="*/ 6300 h 21600"/>
            <a:gd name="T10" fmla="*/ 18514 w 21600"/>
            <a:gd name="T11" fmla="*/ 12600 h 21600"/>
            <a:gd name="T12" fmla="*/ 21600 w 21600"/>
            <a:gd name="T13" fmla="*/ 189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close/>
            </a:path>
          </a:pathLst>
        </a:custGeom>
        <a:solidFill>
          <a:srgbClr val="008000"/>
        </a:solidFill>
        <a:ln w="9525">
          <a:solidFill>
            <a:srgbClr val="000000"/>
          </a:solidFill>
          <a:miter lim="800000"/>
          <a:headEnd/>
          <a:tailEnd/>
        </a:ln>
        <a:effectLst>
          <a:outerShdw blurRad="50800" dist="38100" dir="5400000" algn="t" rotWithShape="0">
            <a:prstClr val="black">
              <a:alpha val="40000"/>
            </a:prstClr>
          </a:outerShdw>
        </a:effectLst>
      </xdr:spPr>
    </xdr:sp>
    <xdr:clientData/>
  </xdr:twoCellAnchor>
  <xdr:twoCellAnchor>
    <xdr:from>
      <xdr:col>9</xdr:col>
      <xdr:colOff>192749</xdr:colOff>
      <xdr:row>22</xdr:row>
      <xdr:rowOff>35771</xdr:rowOff>
    </xdr:from>
    <xdr:to>
      <xdr:col>10</xdr:col>
      <xdr:colOff>176135</xdr:colOff>
      <xdr:row>23</xdr:row>
      <xdr:rowOff>47038</xdr:rowOff>
    </xdr:to>
    <xdr:sp macro="" textlink="">
      <xdr:nvSpPr>
        <xdr:cNvPr id="22" name="Tree">
          <a:extLst>
            <a:ext uri="{FF2B5EF4-FFF2-40B4-BE49-F238E27FC236}">
              <a16:creationId xmlns:a16="http://schemas.microsoft.com/office/drawing/2014/main" xmlns="" id="{00000000-0008-0000-0200-000016000000}"/>
            </a:ext>
          </a:extLst>
        </xdr:cNvPr>
        <xdr:cNvSpPr>
          <a:spLocks noChangeAspect="1" noEditPoints="1" noChangeArrowheads="1"/>
        </xdr:cNvSpPr>
      </xdr:nvSpPr>
      <xdr:spPr bwMode="auto">
        <a:xfrm>
          <a:off x="3632955" y="5493036"/>
          <a:ext cx="263533" cy="269002"/>
        </a:xfrm>
        <a:custGeom>
          <a:avLst/>
          <a:gdLst>
            <a:gd name="G0" fmla="+- 0 0 0"/>
            <a:gd name="G1" fmla="*/ 18900 1 3"/>
            <a:gd name="G2" fmla="*/ 18900 2 3"/>
            <a:gd name="G3" fmla="+- 18900 0 0"/>
            <a:gd name="T0" fmla="*/ 10800 w 21600"/>
            <a:gd name="T1" fmla="*/ 0 h 21600"/>
            <a:gd name="T2" fmla="*/ 6171 w 21600"/>
            <a:gd name="T3" fmla="*/ 6300 h 21600"/>
            <a:gd name="T4" fmla="*/ 3086 w 21600"/>
            <a:gd name="T5" fmla="*/ 12600 h 21600"/>
            <a:gd name="T6" fmla="*/ 0 w 21600"/>
            <a:gd name="T7" fmla="*/ 18900 h 21600"/>
            <a:gd name="T8" fmla="*/ 15429 w 21600"/>
            <a:gd name="T9" fmla="*/ 6300 h 21600"/>
            <a:gd name="T10" fmla="*/ 18514 w 21600"/>
            <a:gd name="T11" fmla="*/ 12600 h 21600"/>
            <a:gd name="T12" fmla="*/ 21600 w 21600"/>
            <a:gd name="T13" fmla="*/ 189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close/>
            </a:path>
          </a:pathLst>
        </a:custGeom>
        <a:solidFill>
          <a:srgbClr val="008000"/>
        </a:solidFill>
        <a:ln w="9525">
          <a:solidFill>
            <a:srgbClr val="000000"/>
          </a:solidFill>
          <a:miter lim="800000"/>
          <a:headEnd/>
          <a:tailEnd/>
        </a:ln>
        <a:effectLst>
          <a:outerShdw blurRad="50800" dist="38100" dir="5400000" algn="t" rotWithShape="0">
            <a:prstClr val="black">
              <a:alpha val="40000"/>
            </a:prstClr>
          </a:outerShdw>
        </a:effectLst>
      </xdr:spPr>
    </xdr:sp>
    <xdr:clientData/>
  </xdr:twoCellAnchor>
  <xdr:twoCellAnchor>
    <xdr:from>
      <xdr:col>8</xdr:col>
      <xdr:colOff>238261</xdr:colOff>
      <xdr:row>22</xdr:row>
      <xdr:rowOff>129556</xdr:rowOff>
    </xdr:from>
    <xdr:to>
      <xdr:col>9</xdr:col>
      <xdr:colOff>75972</xdr:colOff>
      <xdr:row>23</xdr:row>
      <xdr:rowOff>140823</xdr:rowOff>
    </xdr:to>
    <xdr:sp macro="" textlink="">
      <xdr:nvSpPr>
        <xdr:cNvPr id="23" name="Tree">
          <a:extLst>
            <a:ext uri="{FF2B5EF4-FFF2-40B4-BE49-F238E27FC236}">
              <a16:creationId xmlns:a16="http://schemas.microsoft.com/office/drawing/2014/main" xmlns="" id="{00000000-0008-0000-0200-000017000000}"/>
            </a:ext>
          </a:extLst>
        </xdr:cNvPr>
        <xdr:cNvSpPr>
          <a:spLocks noChangeAspect="1" noEditPoints="1" noChangeArrowheads="1"/>
        </xdr:cNvSpPr>
      </xdr:nvSpPr>
      <xdr:spPr bwMode="auto">
        <a:xfrm>
          <a:off x="3252643" y="5586821"/>
          <a:ext cx="263535" cy="269002"/>
        </a:xfrm>
        <a:custGeom>
          <a:avLst/>
          <a:gdLst>
            <a:gd name="G0" fmla="+- 0 0 0"/>
            <a:gd name="G1" fmla="*/ 18900 1 3"/>
            <a:gd name="G2" fmla="*/ 18900 2 3"/>
            <a:gd name="G3" fmla="+- 18900 0 0"/>
            <a:gd name="T0" fmla="*/ 10800 w 21600"/>
            <a:gd name="T1" fmla="*/ 0 h 21600"/>
            <a:gd name="T2" fmla="*/ 6171 w 21600"/>
            <a:gd name="T3" fmla="*/ 6300 h 21600"/>
            <a:gd name="T4" fmla="*/ 3086 w 21600"/>
            <a:gd name="T5" fmla="*/ 12600 h 21600"/>
            <a:gd name="T6" fmla="*/ 0 w 21600"/>
            <a:gd name="T7" fmla="*/ 18900 h 21600"/>
            <a:gd name="T8" fmla="*/ 15429 w 21600"/>
            <a:gd name="T9" fmla="*/ 6300 h 21600"/>
            <a:gd name="T10" fmla="*/ 18514 w 21600"/>
            <a:gd name="T11" fmla="*/ 12600 h 21600"/>
            <a:gd name="T12" fmla="*/ 21600 w 21600"/>
            <a:gd name="T13" fmla="*/ 189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close/>
            </a:path>
          </a:pathLst>
        </a:custGeom>
        <a:solidFill>
          <a:srgbClr val="008000"/>
        </a:solidFill>
        <a:ln w="9525">
          <a:solidFill>
            <a:srgbClr val="000000"/>
          </a:solidFill>
          <a:miter lim="800000"/>
          <a:headEnd/>
          <a:tailEnd/>
        </a:ln>
        <a:effectLst>
          <a:outerShdw blurRad="50800" dist="38100" dir="5400000" algn="t" rotWithShape="0">
            <a:prstClr val="black">
              <a:alpha val="40000"/>
            </a:prstClr>
          </a:outerShdw>
        </a:effectLst>
      </xdr:spPr>
    </xdr:sp>
    <xdr:clientData/>
  </xdr:twoCellAnchor>
  <xdr:twoCellAnchor>
    <xdr:from>
      <xdr:col>11</xdr:col>
      <xdr:colOff>215677</xdr:colOff>
      <xdr:row>22</xdr:row>
      <xdr:rowOff>54822</xdr:rowOff>
    </xdr:from>
    <xdr:to>
      <xdr:col>12</xdr:col>
      <xdr:colOff>53388</xdr:colOff>
      <xdr:row>23</xdr:row>
      <xdr:rowOff>66089</xdr:rowOff>
    </xdr:to>
    <xdr:sp macro="" textlink="">
      <xdr:nvSpPr>
        <xdr:cNvPr id="24" name="Tree">
          <a:extLst>
            <a:ext uri="{FF2B5EF4-FFF2-40B4-BE49-F238E27FC236}">
              <a16:creationId xmlns:a16="http://schemas.microsoft.com/office/drawing/2014/main" xmlns="" id="{00000000-0008-0000-0200-000018000000}"/>
            </a:ext>
          </a:extLst>
        </xdr:cNvPr>
        <xdr:cNvSpPr>
          <a:spLocks noChangeAspect="1" noEditPoints="1" noChangeArrowheads="1"/>
        </xdr:cNvSpPr>
      </xdr:nvSpPr>
      <xdr:spPr bwMode="auto">
        <a:xfrm>
          <a:off x="4378102" y="5503122"/>
          <a:ext cx="266336" cy="268442"/>
        </a:xfrm>
        <a:custGeom>
          <a:avLst/>
          <a:gdLst>
            <a:gd name="G0" fmla="+- 0 0 0"/>
            <a:gd name="G1" fmla="*/ 18900 1 3"/>
            <a:gd name="G2" fmla="*/ 18900 2 3"/>
            <a:gd name="G3" fmla="+- 18900 0 0"/>
            <a:gd name="T0" fmla="*/ 10800 w 21600"/>
            <a:gd name="T1" fmla="*/ 0 h 21600"/>
            <a:gd name="T2" fmla="*/ 6171 w 21600"/>
            <a:gd name="T3" fmla="*/ 6300 h 21600"/>
            <a:gd name="T4" fmla="*/ 3086 w 21600"/>
            <a:gd name="T5" fmla="*/ 12600 h 21600"/>
            <a:gd name="T6" fmla="*/ 0 w 21600"/>
            <a:gd name="T7" fmla="*/ 18900 h 21600"/>
            <a:gd name="T8" fmla="*/ 15429 w 21600"/>
            <a:gd name="T9" fmla="*/ 6300 h 21600"/>
            <a:gd name="T10" fmla="*/ 18514 w 21600"/>
            <a:gd name="T11" fmla="*/ 12600 h 21600"/>
            <a:gd name="T12" fmla="*/ 21600 w 21600"/>
            <a:gd name="T13" fmla="*/ 189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close/>
            </a:path>
          </a:pathLst>
        </a:custGeom>
        <a:solidFill>
          <a:srgbClr val="008000"/>
        </a:solidFill>
        <a:ln w="9525">
          <a:solidFill>
            <a:srgbClr val="000000"/>
          </a:solidFill>
          <a:miter lim="800000"/>
          <a:headEnd/>
          <a:tailEnd/>
        </a:ln>
        <a:effectLst>
          <a:outerShdw blurRad="50800" dist="38100" dir="5400000" algn="t" rotWithShape="0">
            <a:prstClr val="black">
              <a:alpha val="40000"/>
            </a:prstClr>
          </a:outerShdw>
        </a:effectLst>
      </xdr:spPr>
    </xdr:sp>
    <xdr:clientData/>
  </xdr:twoCellAnchor>
  <xdr:twoCellAnchor>
    <xdr:from>
      <xdr:col>12</xdr:col>
      <xdr:colOff>155596</xdr:colOff>
      <xdr:row>22</xdr:row>
      <xdr:rowOff>177914</xdr:rowOff>
    </xdr:from>
    <xdr:to>
      <xdr:col>12</xdr:col>
      <xdr:colOff>425596</xdr:colOff>
      <xdr:row>23</xdr:row>
      <xdr:rowOff>189181</xdr:rowOff>
    </xdr:to>
    <xdr:sp macro="" textlink="">
      <xdr:nvSpPr>
        <xdr:cNvPr id="25" name="Tree">
          <a:extLst>
            <a:ext uri="{FF2B5EF4-FFF2-40B4-BE49-F238E27FC236}">
              <a16:creationId xmlns:a16="http://schemas.microsoft.com/office/drawing/2014/main" xmlns="" id="{00000000-0008-0000-0200-000019000000}"/>
            </a:ext>
          </a:extLst>
        </xdr:cNvPr>
        <xdr:cNvSpPr>
          <a:spLocks noChangeAspect="1" noEditPoints="1" noChangeArrowheads="1"/>
        </xdr:cNvSpPr>
      </xdr:nvSpPr>
      <xdr:spPr bwMode="auto">
        <a:xfrm>
          <a:off x="4746646" y="5626214"/>
          <a:ext cx="270000" cy="268442"/>
        </a:xfrm>
        <a:custGeom>
          <a:avLst/>
          <a:gdLst>
            <a:gd name="G0" fmla="+- 0 0 0"/>
            <a:gd name="G1" fmla="*/ 18900 1 3"/>
            <a:gd name="G2" fmla="*/ 18900 2 3"/>
            <a:gd name="G3" fmla="+- 18900 0 0"/>
            <a:gd name="T0" fmla="*/ 10800 w 21600"/>
            <a:gd name="T1" fmla="*/ 0 h 21600"/>
            <a:gd name="T2" fmla="*/ 6171 w 21600"/>
            <a:gd name="T3" fmla="*/ 6300 h 21600"/>
            <a:gd name="T4" fmla="*/ 3086 w 21600"/>
            <a:gd name="T5" fmla="*/ 12600 h 21600"/>
            <a:gd name="T6" fmla="*/ 0 w 21600"/>
            <a:gd name="T7" fmla="*/ 18900 h 21600"/>
            <a:gd name="T8" fmla="*/ 15429 w 21600"/>
            <a:gd name="T9" fmla="*/ 6300 h 21600"/>
            <a:gd name="T10" fmla="*/ 18514 w 21600"/>
            <a:gd name="T11" fmla="*/ 12600 h 21600"/>
            <a:gd name="T12" fmla="*/ 21600 w 21600"/>
            <a:gd name="T13" fmla="*/ 189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close/>
            </a:path>
          </a:pathLst>
        </a:custGeom>
        <a:solidFill>
          <a:srgbClr val="008000"/>
        </a:solidFill>
        <a:ln w="9525">
          <a:solidFill>
            <a:srgbClr val="000000"/>
          </a:solidFill>
          <a:miter lim="800000"/>
          <a:headEnd/>
          <a:tailEnd/>
        </a:ln>
        <a:effectLst>
          <a:outerShdw blurRad="50800" dist="38100" dir="5400000" algn="t" rotWithShape="0">
            <a:prstClr val="black">
              <a:alpha val="40000"/>
            </a:prstClr>
          </a:outerShdw>
        </a:effectLst>
      </xdr:spPr>
    </xdr:sp>
    <xdr:clientData/>
  </xdr:twoCellAnchor>
  <xdr:twoCellAnchor>
    <xdr:from>
      <xdr:col>13</xdr:col>
      <xdr:colOff>66208</xdr:colOff>
      <xdr:row>22</xdr:row>
      <xdr:rowOff>37237</xdr:rowOff>
    </xdr:from>
    <xdr:to>
      <xdr:col>13</xdr:col>
      <xdr:colOff>336208</xdr:colOff>
      <xdr:row>23</xdr:row>
      <xdr:rowOff>48504</xdr:rowOff>
    </xdr:to>
    <xdr:sp macro="" textlink="">
      <xdr:nvSpPr>
        <xdr:cNvPr id="26" name="Tree">
          <a:extLst>
            <a:ext uri="{FF2B5EF4-FFF2-40B4-BE49-F238E27FC236}">
              <a16:creationId xmlns:a16="http://schemas.microsoft.com/office/drawing/2014/main" xmlns="" id="{00000000-0008-0000-0200-00001A000000}"/>
            </a:ext>
          </a:extLst>
        </xdr:cNvPr>
        <xdr:cNvSpPr>
          <a:spLocks noChangeAspect="1" noEditPoints="1" noChangeArrowheads="1"/>
        </xdr:cNvSpPr>
      </xdr:nvSpPr>
      <xdr:spPr bwMode="auto">
        <a:xfrm>
          <a:off x="5085883" y="5485537"/>
          <a:ext cx="270000" cy="268442"/>
        </a:xfrm>
        <a:custGeom>
          <a:avLst/>
          <a:gdLst>
            <a:gd name="G0" fmla="+- 0 0 0"/>
            <a:gd name="G1" fmla="*/ 18900 1 3"/>
            <a:gd name="G2" fmla="*/ 18900 2 3"/>
            <a:gd name="G3" fmla="+- 18900 0 0"/>
            <a:gd name="T0" fmla="*/ 10800 w 21600"/>
            <a:gd name="T1" fmla="*/ 0 h 21600"/>
            <a:gd name="T2" fmla="*/ 6171 w 21600"/>
            <a:gd name="T3" fmla="*/ 6300 h 21600"/>
            <a:gd name="T4" fmla="*/ 3086 w 21600"/>
            <a:gd name="T5" fmla="*/ 12600 h 21600"/>
            <a:gd name="T6" fmla="*/ 0 w 21600"/>
            <a:gd name="T7" fmla="*/ 18900 h 21600"/>
            <a:gd name="T8" fmla="*/ 15429 w 21600"/>
            <a:gd name="T9" fmla="*/ 6300 h 21600"/>
            <a:gd name="T10" fmla="*/ 18514 w 21600"/>
            <a:gd name="T11" fmla="*/ 12600 h 21600"/>
            <a:gd name="T12" fmla="*/ 21600 w 21600"/>
            <a:gd name="T13" fmla="*/ 189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8900"/>
              </a:moveTo>
              <a:lnTo>
                <a:pt x="9257" y="18900"/>
              </a:lnTo>
              <a:lnTo>
                <a:pt x="9257" y="21600"/>
              </a:lnTo>
              <a:lnTo>
                <a:pt x="12343" y="21600"/>
              </a:lnTo>
              <a:lnTo>
                <a:pt x="12343" y="18900"/>
              </a:lnTo>
              <a:lnTo>
                <a:pt x="21600" y="18900"/>
              </a:lnTo>
              <a:lnTo>
                <a:pt x="12343" y="12600"/>
              </a:lnTo>
              <a:lnTo>
                <a:pt x="18514" y="12600"/>
              </a:lnTo>
              <a:lnTo>
                <a:pt x="12343" y="6300"/>
              </a:lnTo>
              <a:lnTo>
                <a:pt x="15429" y="6300"/>
              </a:lnTo>
              <a:lnTo>
                <a:pt x="10800" y="0"/>
              </a:lnTo>
              <a:lnTo>
                <a:pt x="6171" y="6300"/>
              </a:lnTo>
              <a:lnTo>
                <a:pt x="9257" y="6300"/>
              </a:lnTo>
              <a:lnTo>
                <a:pt x="3086" y="12600"/>
              </a:lnTo>
              <a:lnTo>
                <a:pt x="9257" y="12600"/>
              </a:lnTo>
              <a:close/>
            </a:path>
          </a:pathLst>
        </a:custGeom>
        <a:solidFill>
          <a:srgbClr val="008000"/>
        </a:solidFill>
        <a:ln w="9525">
          <a:solidFill>
            <a:srgbClr val="000000"/>
          </a:solidFill>
          <a:miter lim="800000"/>
          <a:headEnd/>
          <a:tailEnd/>
        </a:ln>
        <a:effectLst>
          <a:outerShdw blurRad="50800" dist="38100" dir="5400000" algn="t" rotWithShape="0">
            <a:prstClr val="black">
              <a:alpha val="40000"/>
            </a:prstClr>
          </a:outerShdw>
        </a:effectLst>
      </xdr:spPr>
    </xdr:sp>
    <xdr:clientData/>
  </xdr:twoCellAnchor>
  <xdr:twoCellAnchor>
    <xdr:from>
      <xdr:col>1</xdr:col>
      <xdr:colOff>214470</xdr:colOff>
      <xdr:row>21</xdr:row>
      <xdr:rowOff>157369</xdr:rowOff>
    </xdr:from>
    <xdr:to>
      <xdr:col>7</xdr:col>
      <xdr:colOff>331306</xdr:colOff>
      <xdr:row>21</xdr:row>
      <xdr:rowOff>217380</xdr:rowOff>
    </xdr:to>
    <xdr:sp macro="" textlink="">
      <xdr:nvSpPr>
        <xdr:cNvPr id="27" name="正方形/長方形 26">
          <a:extLst>
            <a:ext uri="{FF2B5EF4-FFF2-40B4-BE49-F238E27FC236}">
              <a16:creationId xmlns:a16="http://schemas.microsoft.com/office/drawing/2014/main" xmlns="" id="{00000000-0008-0000-0200-00001B000000}"/>
            </a:ext>
          </a:extLst>
        </xdr:cNvPr>
        <xdr:cNvSpPr/>
      </xdr:nvSpPr>
      <xdr:spPr>
        <a:xfrm>
          <a:off x="280731" y="5342282"/>
          <a:ext cx="2734140" cy="60011"/>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59369</xdr:colOff>
      <xdr:row>20</xdr:row>
      <xdr:rowOff>142348</xdr:rowOff>
    </xdr:from>
    <xdr:ext cx="3265959" cy="392415"/>
    <xdr:sp macro="" textlink="">
      <xdr:nvSpPr>
        <xdr:cNvPr id="28" name="正方形/長方形 27">
          <a:extLst>
            <a:ext uri="{FF2B5EF4-FFF2-40B4-BE49-F238E27FC236}">
              <a16:creationId xmlns:a16="http://schemas.microsoft.com/office/drawing/2014/main" xmlns="" id="{00000000-0008-0000-0200-00001C000000}"/>
            </a:ext>
          </a:extLst>
        </xdr:cNvPr>
        <xdr:cNvSpPr/>
      </xdr:nvSpPr>
      <xdr:spPr>
        <a:xfrm>
          <a:off x="59369" y="5084142"/>
          <a:ext cx="3265959" cy="392415"/>
        </a:xfrm>
        <a:prstGeom prst="rect">
          <a:avLst/>
        </a:prstGeom>
        <a:noFill/>
      </xdr:spPr>
      <xdr:txBody>
        <a:bodyPr wrap="none" lIns="91440" tIns="45720" rIns="91440" bIns="45720" anchor="b">
          <a:spAutoFit/>
        </a:bodyPr>
        <a:lstStyle/>
        <a:p>
          <a:pPr algn="ctr"/>
          <a:r>
            <a:rPr lang="en-US" altLang="ja-JP" sz="18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HGS創英角ｺﾞｼｯｸUB" panose="020B0900000000000000" pitchFamily="50" charset="-128"/>
              <a:ea typeface="HGS創英角ｺﾞｼｯｸUB" panose="020B0900000000000000" pitchFamily="50" charset="-128"/>
            </a:rPr>
            <a:t>1</a:t>
          </a:r>
          <a:r>
            <a:rPr lang="ja-JP" altLang="en-US" sz="18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HGS創英角ｺﾞｼｯｸUB" panose="020B0900000000000000" pitchFamily="50" charset="-128"/>
              <a:ea typeface="HGS創英角ｺﾞｼｯｸUB" panose="020B0900000000000000" pitchFamily="50" charset="-128"/>
            </a:rPr>
            <a:t>年間のＣＯ</a:t>
          </a:r>
          <a:r>
            <a:rPr lang="ja-JP" altLang="en-US" sz="1800" b="1" cap="none" spc="0" baseline="-2500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HGS創英角ｺﾞｼｯｸUB" panose="020B0900000000000000" pitchFamily="50" charset="-128"/>
              <a:ea typeface="HGS創英角ｺﾞｼｯｸUB" panose="020B0900000000000000" pitchFamily="50" charset="-128"/>
            </a:rPr>
            <a:t>２</a:t>
          </a:r>
          <a:r>
            <a:rPr lang="ja-JP" altLang="en-US" sz="18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HGS創英角ｺﾞｼｯｸUB" panose="020B0900000000000000" pitchFamily="50" charset="-128"/>
              <a:ea typeface="HGS創英角ｺﾞｼｯｸUB" panose="020B0900000000000000" pitchFamily="50" charset="-128"/>
            </a:rPr>
            <a:t>排出量は・・・</a:t>
          </a:r>
        </a:p>
      </xdr:txBody>
    </xdr:sp>
    <xdr:clientData/>
  </xdr:oneCellAnchor>
  <xdr:twoCellAnchor>
    <xdr:from>
      <xdr:col>14</xdr:col>
      <xdr:colOff>265406</xdr:colOff>
      <xdr:row>3</xdr:row>
      <xdr:rowOff>130342</xdr:rowOff>
    </xdr:from>
    <xdr:to>
      <xdr:col>20</xdr:col>
      <xdr:colOff>33892</xdr:colOff>
      <xdr:row>3</xdr:row>
      <xdr:rowOff>202342</xdr:rowOff>
    </xdr:to>
    <xdr:sp macro="" textlink="">
      <xdr:nvSpPr>
        <xdr:cNvPr id="29" name="正方形/長方形 28">
          <a:extLst>
            <a:ext uri="{FF2B5EF4-FFF2-40B4-BE49-F238E27FC236}">
              <a16:creationId xmlns:a16="http://schemas.microsoft.com/office/drawing/2014/main" xmlns="" id="{00000000-0008-0000-0200-00001D000000}"/>
            </a:ext>
          </a:extLst>
        </xdr:cNvPr>
        <xdr:cNvSpPr/>
      </xdr:nvSpPr>
      <xdr:spPr>
        <a:xfrm>
          <a:off x="5713706" y="692317"/>
          <a:ext cx="2187836" cy="72000"/>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234122</xdr:colOff>
      <xdr:row>2</xdr:row>
      <xdr:rowOff>189911</xdr:rowOff>
    </xdr:from>
    <xdr:ext cx="2270237" cy="392415"/>
    <xdr:sp macro="" textlink="">
      <xdr:nvSpPr>
        <xdr:cNvPr id="30" name="正方形/長方形 29">
          <a:extLst>
            <a:ext uri="{FF2B5EF4-FFF2-40B4-BE49-F238E27FC236}">
              <a16:creationId xmlns:a16="http://schemas.microsoft.com/office/drawing/2014/main" xmlns="" id="{00000000-0008-0000-0200-00001E000000}"/>
            </a:ext>
          </a:extLst>
        </xdr:cNvPr>
        <xdr:cNvSpPr/>
      </xdr:nvSpPr>
      <xdr:spPr>
        <a:xfrm>
          <a:off x="5657769" y="492470"/>
          <a:ext cx="2270237" cy="392415"/>
        </a:xfrm>
        <a:prstGeom prst="rect">
          <a:avLst/>
        </a:prstGeom>
        <a:noFill/>
      </xdr:spPr>
      <xdr:txBody>
        <a:bodyPr wrap="none" lIns="91440" tIns="45720" rIns="91440" bIns="45720" anchor="b">
          <a:spAutoFit/>
        </a:bodyPr>
        <a:lstStyle/>
        <a:p>
          <a:pPr algn="ctr"/>
          <a:r>
            <a:rPr lang="ja-JP" altLang="en-US" sz="18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HGS創英角ｺﾞｼｯｸUB" panose="020B0900000000000000" pitchFamily="50" charset="-128"/>
              <a:ea typeface="HGS創英角ｺﾞｼｯｸUB" panose="020B0900000000000000" pitchFamily="50" charset="-128"/>
            </a:rPr>
            <a:t>前年と比べてみよう</a:t>
          </a:r>
        </a:p>
      </xdr:txBody>
    </xdr:sp>
    <xdr:clientData/>
  </xdr:oneCellAnchor>
  <xdr:twoCellAnchor>
    <xdr:from>
      <xdr:col>18</xdr:col>
      <xdr:colOff>0</xdr:colOff>
      <xdr:row>4</xdr:row>
      <xdr:rowOff>9292</xdr:rowOff>
    </xdr:from>
    <xdr:to>
      <xdr:col>26</xdr:col>
      <xdr:colOff>0</xdr:colOff>
      <xdr:row>5</xdr:row>
      <xdr:rowOff>247764</xdr:rowOff>
    </xdr:to>
    <xdr:sp macro="" textlink="">
      <xdr:nvSpPr>
        <xdr:cNvPr id="31" name="AutoShape 275">
          <a:extLst>
            <a:ext uri="{FF2B5EF4-FFF2-40B4-BE49-F238E27FC236}">
              <a16:creationId xmlns:a16="http://schemas.microsoft.com/office/drawing/2014/main" xmlns="" id="{00000000-0008-0000-0200-00001F000000}"/>
            </a:ext>
          </a:extLst>
        </xdr:cNvPr>
        <xdr:cNvSpPr>
          <a:spLocks noChangeArrowheads="1"/>
        </xdr:cNvSpPr>
      </xdr:nvSpPr>
      <xdr:spPr bwMode="auto">
        <a:xfrm>
          <a:off x="6992744" y="822402"/>
          <a:ext cx="3805354" cy="494021"/>
        </a:xfrm>
        <a:prstGeom prst="foldedCorner">
          <a:avLst>
            <a:gd name="adj" fmla="val 17740"/>
          </a:avLst>
        </a:prstGeom>
        <a:noFill/>
        <a:ln w="19050">
          <a:solidFill>
            <a:srgbClr val="969696"/>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0</xdr:colOff>
      <xdr:row>17</xdr:row>
      <xdr:rowOff>18586</xdr:rowOff>
    </xdr:from>
    <xdr:to>
      <xdr:col>26</xdr:col>
      <xdr:colOff>6569</xdr:colOff>
      <xdr:row>18</xdr:row>
      <xdr:rowOff>247765</xdr:rowOff>
    </xdr:to>
    <xdr:sp macro="" textlink="">
      <xdr:nvSpPr>
        <xdr:cNvPr id="37" name="AutoShape 275">
          <a:extLst>
            <a:ext uri="{FF2B5EF4-FFF2-40B4-BE49-F238E27FC236}">
              <a16:creationId xmlns:a16="http://schemas.microsoft.com/office/drawing/2014/main" xmlns="" id="{00000000-0008-0000-0200-000025000000}"/>
            </a:ext>
          </a:extLst>
        </xdr:cNvPr>
        <xdr:cNvSpPr>
          <a:spLocks noChangeArrowheads="1"/>
        </xdr:cNvSpPr>
      </xdr:nvSpPr>
      <xdr:spPr bwMode="auto">
        <a:xfrm>
          <a:off x="6992744" y="4153830"/>
          <a:ext cx="3811923" cy="484728"/>
        </a:xfrm>
        <a:prstGeom prst="foldedCorner">
          <a:avLst>
            <a:gd name="adj" fmla="val 17740"/>
          </a:avLst>
        </a:prstGeom>
        <a:noFill/>
        <a:ln w="19050">
          <a:solidFill>
            <a:srgbClr val="969696"/>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c:userShapes xmlns:c="http://schemas.openxmlformats.org/drawingml/2006/chart">
  <cdr:relSizeAnchor xmlns:cdr="http://schemas.openxmlformats.org/drawingml/2006/chartDrawing">
    <cdr:from>
      <cdr:x>0.02666</cdr:x>
      <cdr:y>0.04057</cdr:y>
    </cdr:from>
    <cdr:to>
      <cdr:x>0.1967</cdr:x>
      <cdr:y>0.12729</cdr:y>
    </cdr:to>
    <cdr:sp macro="" textlink="">
      <cdr:nvSpPr>
        <cdr:cNvPr id="2" name="テキスト ボックス 1"/>
        <cdr:cNvSpPr txBox="1"/>
      </cdr:nvSpPr>
      <cdr:spPr>
        <a:xfrm xmlns:a="http://schemas.openxmlformats.org/drawingml/2006/main">
          <a:off x="83667" y="116845"/>
          <a:ext cx="533619" cy="2497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000">
              <a:solidFill>
                <a:srgbClr val="00B050"/>
              </a:solidFill>
            </a:rPr>
            <a:t>kg-CO</a:t>
          </a:r>
          <a:r>
            <a:rPr lang="en-US" altLang="ja-JP" sz="1000" baseline="-25000">
              <a:solidFill>
                <a:srgbClr val="00B050"/>
              </a:solidFill>
            </a:rPr>
            <a:t>2</a:t>
          </a:r>
          <a:endParaRPr lang="ja-JP" altLang="en-US" sz="1000" baseline="-25000">
            <a:solidFill>
              <a:srgbClr val="00B050"/>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0.04452</cdr:x>
      <cdr:y>0.04057</cdr:y>
    </cdr:from>
    <cdr:to>
      <cdr:x>0.11805</cdr:x>
      <cdr:y>0.13452</cdr:y>
    </cdr:to>
    <cdr:sp macro="" textlink="">
      <cdr:nvSpPr>
        <cdr:cNvPr id="2" name="テキスト ボックス 1"/>
        <cdr:cNvSpPr txBox="1"/>
      </cdr:nvSpPr>
      <cdr:spPr>
        <a:xfrm xmlns:a="http://schemas.openxmlformats.org/drawingml/2006/main">
          <a:off x="144230" y="116845"/>
          <a:ext cx="238237" cy="2705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000">
              <a:solidFill>
                <a:srgbClr val="00B050"/>
              </a:solidFill>
            </a:rPr>
            <a:t>円</a:t>
          </a:r>
        </a:p>
      </cdr:txBody>
    </cdr:sp>
  </cdr:relSizeAnchor>
</c:userShapes>
</file>

<file path=xl/drawings/drawing6.xml><?xml version="1.0" encoding="utf-8"?>
<c:userShapes xmlns:c="http://schemas.openxmlformats.org/drawingml/2006/chart">
  <cdr:relSizeAnchor xmlns:cdr="http://schemas.openxmlformats.org/drawingml/2006/chartDrawing">
    <cdr:from>
      <cdr:x>0.00473</cdr:x>
      <cdr:y>0.07953</cdr:y>
    </cdr:from>
    <cdr:to>
      <cdr:x>0.07826</cdr:x>
      <cdr:y>0.17348</cdr:y>
    </cdr:to>
    <cdr:sp macro="" textlink="">
      <cdr:nvSpPr>
        <cdr:cNvPr id="2" name="テキスト ボックス 1"/>
        <cdr:cNvSpPr txBox="1"/>
      </cdr:nvSpPr>
      <cdr:spPr>
        <a:xfrm xmlns:a="http://schemas.openxmlformats.org/drawingml/2006/main">
          <a:off x="23976" y="313976"/>
          <a:ext cx="372710" cy="37091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000"/>
            <a:t>kg-CO</a:t>
          </a:r>
          <a:r>
            <a:rPr lang="en-US" altLang="ja-JP" sz="1000" baseline="-25000"/>
            <a:t>2</a:t>
          </a:r>
          <a:endParaRPr lang="ja-JP" altLang="en-US" sz="1000" baseline="-250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N46"/>
  <sheetViews>
    <sheetView tabSelected="1" view="pageBreakPreview" zoomScaleNormal="100" zoomScaleSheetLayoutView="100" workbookViewId="0">
      <selection activeCell="C17" sqref="C17:K20"/>
    </sheetView>
  </sheetViews>
  <sheetFormatPr defaultRowHeight="13.5"/>
  <cols>
    <col min="1" max="1" width="0.875" customWidth="1"/>
    <col min="2" max="2" width="3.875" customWidth="1"/>
    <col min="3" max="3" width="4.375" customWidth="1"/>
    <col min="4" max="4" width="9.5" customWidth="1"/>
    <col min="5" max="11" width="11.375" customWidth="1"/>
    <col min="12" max="12" width="9" hidden="1" customWidth="1"/>
    <col min="16" max="16" width="0" hidden="1" customWidth="1"/>
  </cols>
  <sheetData>
    <row r="1" spans="2:11" ht="5.25" customHeight="1"/>
    <row r="2" spans="2:11" ht="40.5" customHeight="1">
      <c r="B2" s="236" t="s">
        <v>82</v>
      </c>
      <c r="C2" s="236"/>
      <c r="D2" s="236"/>
      <c r="E2" s="236"/>
      <c r="F2" s="236"/>
      <c r="G2" s="236"/>
      <c r="H2" s="236"/>
      <c r="I2" s="236"/>
      <c r="J2" s="236"/>
      <c r="K2" s="236"/>
    </row>
    <row r="3" spans="2:11" ht="27" customHeight="1">
      <c r="B3" s="236"/>
      <c r="C3" s="236"/>
      <c r="D3" s="236"/>
      <c r="E3" s="236"/>
      <c r="F3" s="236"/>
      <c r="G3" s="236"/>
      <c r="H3" s="236"/>
      <c r="I3" s="236"/>
      <c r="J3" s="236"/>
      <c r="K3" s="236"/>
    </row>
    <row r="4" spans="2:11" ht="27" customHeight="1">
      <c r="B4" s="227" t="s">
        <v>97</v>
      </c>
      <c r="C4" s="198"/>
      <c r="D4" s="198"/>
      <c r="E4" s="198"/>
      <c r="F4" s="198"/>
      <c r="G4" s="198"/>
      <c r="H4" s="198"/>
      <c r="I4" s="198"/>
      <c r="J4" s="198"/>
      <c r="K4" s="198"/>
    </row>
    <row r="5" spans="2:11" ht="22.5" customHeight="1">
      <c r="B5" s="199"/>
      <c r="C5" s="199"/>
      <c r="D5" s="199"/>
      <c r="E5" s="199"/>
      <c r="F5" s="199"/>
      <c r="G5" s="199"/>
      <c r="H5" s="199"/>
      <c r="I5" s="199"/>
      <c r="J5" s="199"/>
      <c r="K5" s="199"/>
    </row>
    <row r="6" spans="2:11" ht="27" customHeight="1">
      <c r="B6" s="199"/>
      <c r="C6" s="234" t="str">
        <f>CHOOSE(データシート!F74,データシート!G74,データシート!G75)</f>
        <v>お名前：</v>
      </c>
      <c r="D6" s="234"/>
      <c r="E6" s="235" t="s">
        <v>148</v>
      </c>
      <c r="F6" s="235"/>
      <c r="G6" s="235"/>
      <c r="H6" s="235"/>
      <c r="I6" s="235"/>
      <c r="J6" s="235"/>
      <c r="K6" s="199"/>
    </row>
    <row r="7" spans="2:11" ht="27" customHeight="1">
      <c r="B7" s="199"/>
      <c r="C7" s="234" t="str">
        <f>CHOOSE(データシート!F74,データシート!H74,データシート!H75)</f>
        <v>ご住所：</v>
      </c>
      <c r="D7" s="234"/>
      <c r="E7" s="235" t="s">
        <v>107</v>
      </c>
      <c r="F7" s="235"/>
      <c r="G7" s="235"/>
      <c r="H7" s="235"/>
      <c r="I7" s="235"/>
      <c r="J7" s="235"/>
      <c r="K7" s="199"/>
    </row>
    <row r="8" spans="2:11" ht="7.5" customHeight="1">
      <c r="B8" s="200"/>
      <c r="C8" s="200"/>
      <c r="D8" s="200"/>
      <c r="E8" s="200"/>
      <c r="F8" s="200"/>
      <c r="G8" s="200"/>
      <c r="H8" s="200"/>
      <c r="I8" s="200"/>
      <c r="J8" s="200"/>
      <c r="K8" s="200"/>
    </row>
    <row r="9" spans="2:11" ht="22.5" customHeight="1">
      <c r="B9" s="228" t="s">
        <v>95</v>
      </c>
      <c r="C9" s="200"/>
      <c r="D9" s="200"/>
      <c r="E9" s="200"/>
      <c r="F9" s="200"/>
      <c r="G9" s="200"/>
      <c r="H9" s="200"/>
      <c r="I9" s="200"/>
      <c r="J9" s="200"/>
      <c r="K9" s="200"/>
    </row>
    <row r="10" spans="2:11" ht="15" customHeight="1">
      <c r="B10" s="200"/>
      <c r="C10" s="233" t="s">
        <v>154</v>
      </c>
      <c r="D10" s="233"/>
      <c r="E10" s="233"/>
      <c r="F10" s="233"/>
      <c r="G10" s="233"/>
      <c r="H10" s="233"/>
      <c r="I10" s="233"/>
      <c r="J10" s="233"/>
      <c r="K10" s="233"/>
    </row>
    <row r="11" spans="2:11" ht="15" customHeight="1">
      <c r="B11" s="200"/>
      <c r="C11" s="233"/>
      <c r="D11" s="233"/>
      <c r="E11" s="233"/>
      <c r="F11" s="233"/>
      <c r="G11" s="233"/>
      <c r="H11" s="233"/>
      <c r="I11" s="233"/>
      <c r="J11" s="233"/>
      <c r="K11" s="233"/>
    </row>
    <row r="12" spans="2:11" ht="15" customHeight="1">
      <c r="B12" s="200"/>
      <c r="C12" s="233"/>
      <c r="D12" s="233"/>
      <c r="E12" s="233"/>
      <c r="F12" s="233"/>
      <c r="G12" s="233"/>
      <c r="H12" s="233"/>
      <c r="I12" s="233"/>
      <c r="J12" s="233"/>
      <c r="K12" s="233"/>
    </row>
    <row r="13" spans="2:11" ht="15" customHeight="1">
      <c r="B13" s="200"/>
      <c r="C13" s="233"/>
      <c r="D13" s="233"/>
      <c r="E13" s="233"/>
      <c r="F13" s="233"/>
      <c r="G13" s="233"/>
      <c r="H13" s="233"/>
      <c r="I13" s="233"/>
      <c r="J13" s="233"/>
      <c r="K13" s="233"/>
    </row>
    <row r="14" spans="2:11" ht="20.25" customHeight="1">
      <c r="B14" s="201"/>
      <c r="C14" s="233"/>
      <c r="D14" s="233"/>
      <c r="E14" s="233"/>
      <c r="F14" s="233"/>
      <c r="G14" s="233"/>
      <c r="H14" s="233"/>
      <c r="I14" s="233"/>
      <c r="J14" s="233"/>
      <c r="K14" s="233"/>
    </row>
    <row r="15" spans="2:11" ht="25.5" customHeight="1">
      <c r="B15" s="228" t="s">
        <v>39</v>
      </c>
      <c r="C15" s="200"/>
      <c r="D15" s="200"/>
      <c r="E15" s="200"/>
      <c r="F15" s="200"/>
      <c r="G15" s="200"/>
      <c r="H15" s="200"/>
      <c r="I15" s="200"/>
      <c r="J15" s="200"/>
      <c r="K15" s="200"/>
    </row>
    <row r="16" spans="2:11" ht="22.5" customHeight="1">
      <c r="B16" s="202">
        <v>1</v>
      </c>
      <c r="C16" s="226" t="s">
        <v>40</v>
      </c>
      <c r="D16" s="203"/>
      <c r="E16" s="203"/>
      <c r="F16" s="200"/>
      <c r="G16" s="200"/>
      <c r="H16" s="200"/>
      <c r="I16" s="200"/>
      <c r="J16" s="200"/>
      <c r="K16" s="200"/>
    </row>
    <row r="17" spans="2:14" ht="15" customHeight="1">
      <c r="B17" s="200"/>
      <c r="C17" s="233" t="s">
        <v>156</v>
      </c>
      <c r="D17" s="233"/>
      <c r="E17" s="233"/>
      <c r="F17" s="233"/>
      <c r="G17" s="233"/>
      <c r="H17" s="233"/>
      <c r="I17" s="233"/>
      <c r="J17" s="233"/>
      <c r="K17" s="233"/>
    </row>
    <row r="18" spans="2:14" ht="15" customHeight="1">
      <c r="B18" s="200"/>
      <c r="C18" s="233"/>
      <c r="D18" s="233"/>
      <c r="E18" s="233"/>
      <c r="F18" s="233"/>
      <c r="G18" s="233"/>
      <c r="H18" s="233"/>
      <c r="I18" s="233"/>
      <c r="J18" s="233"/>
      <c r="K18" s="233"/>
    </row>
    <row r="19" spans="2:14" ht="15" customHeight="1">
      <c r="B19" s="200"/>
      <c r="C19" s="233"/>
      <c r="D19" s="233"/>
      <c r="E19" s="233"/>
      <c r="F19" s="233"/>
      <c r="G19" s="233"/>
      <c r="H19" s="233"/>
      <c r="I19" s="233"/>
      <c r="J19" s="233"/>
      <c r="K19" s="233"/>
    </row>
    <row r="20" spans="2:14" ht="15" customHeight="1">
      <c r="B20" s="200"/>
      <c r="C20" s="233"/>
      <c r="D20" s="233"/>
      <c r="E20" s="233"/>
      <c r="F20" s="233"/>
      <c r="G20" s="233"/>
      <c r="H20" s="233"/>
      <c r="I20" s="233"/>
      <c r="J20" s="233"/>
      <c r="K20" s="233"/>
    </row>
    <row r="21" spans="2:14" ht="22.5" customHeight="1">
      <c r="B21" s="202">
        <v>2</v>
      </c>
      <c r="C21" s="226" t="s">
        <v>155</v>
      </c>
      <c r="D21" s="203"/>
      <c r="E21" s="204"/>
      <c r="F21" s="205"/>
      <c r="G21" s="200"/>
      <c r="H21" s="200"/>
      <c r="I21" s="200" t="s">
        <v>41</v>
      </c>
      <c r="J21" s="238" t="s">
        <v>79</v>
      </c>
      <c r="K21" s="238"/>
    </row>
    <row r="22" spans="2:14" ht="15" customHeight="1">
      <c r="B22" s="200"/>
      <c r="C22" s="233" t="s">
        <v>145</v>
      </c>
      <c r="D22" s="233"/>
      <c r="E22" s="233"/>
      <c r="F22" s="233"/>
      <c r="G22" s="233"/>
      <c r="H22" s="233"/>
      <c r="I22" s="233"/>
      <c r="J22" s="233"/>
      <c r="K22" s="233"/>
    </row>
    <row r="23" spans="2:14" ht="15" customHeight="1">
      <c r="B23" s="200"/>
      <c r="C23" s="233"/>
      <c r="D23" s="233"/>
      <c r="E23" s="233"/>
      <c r="F23" s="233"/>
      <c r="G23" s="233"/>
      <c r="H23" s="233"/>
      <c r="I23" s="233"/>
      <c r="J23" s="233"/>
      <c r="K23" s="233"/>
    </row>
    <row r="24" spans="2:14" ht="30" customHeight="1">
      <c r="B24" s="200"/>
      <c r="C24" s="233"/>
      <c r="D24" s="233"/>
      <c r="E24" s="233"/>
      <c r="F24" s="233"/>
      <c r="G24" s="233"/>
      <c r="H24" s="233"/>
      <c r="I24" s="233"/>
      <c r="J24" s="233"/>
      <c r="K24" s="233"/>
    </row>
    <row r="25" spans="2:14" ht="22.5" customHeight="1">
      <c r="B25" s="202">
        <v>3</v>
      </c>
      <c r="C25" s="226" t="s">
        <v>84</v>
      </c>
      <c r="D25" s="203"/>
      <c r="E25" s="204"/>
      <c r="F25" s="205"/>
      <c r="G25" s="200"/>
      <c r="H25" s="200"/>
      <c r="I25" s="200" t="s">
        <v>41</v>
      </c>
      <c r="J25" s="237" t="s">
        <v>83</v>
      </c>
      <c r="K25" s="237"/>
    </row>
    <row r="26" spans="2:14" ht="15" customHeight="1">
      <c r="B26" s="200"/>
      <c r="C26" s="233" t="s">
        <v>146</v>
      </c>
      <c r="D26" s="233"/>
      <c r="E26" s="233"/>
      <c r="F26" s="233"/>
      <c r="G26" s="233"/>
      <c r="H26" s="233"/>
      <c r="I26" s="233"/>
      <c r="J26" s="233"/>
      <c r="K26" s="233"/>
    </row>
    <row r="27" spans="2:14" ht="15" customHeight="1">
      <c r="B27" s="200"/>
      <c r="C27" s="233"/>
      <c r="D27" s="233"/>
      <c r="E27" s="233"/>
      <c r="F27" s="233"/>
      <c r="G27" s="233"/>
      <c r="H27" s="233"/>
      <c r="I27" s="233"/>
      <c r="J27" s="233"/>
      <c r="K27" s="233"/>
    </row>
    <row r="28" spans="2:14" ht="15" customHeight="1">
      <c r="B28" s="200"/>
      <c r="C28" s="233"/>
      <c r="D28" s="233"/>
      <c r="E28" s="233"/>
      <c r="F28" s="233"/>
      <c r="G28" s="233"/>
      <c r="H28" s="233"/>
      <c r="I28" s="233"/>
      <c r="J28" s="233"/>
      <c r="K28" s="233"/>
    </row>
    <row r="29" spans="2:14" ht="15" customHeight="1">
      <c r="B29" s="200"/>
      <c r="C29" s="233"/>
      <c r="D29" s="233"/>
      <c r="E29" s="233"/>
      <c r="F29" s="233"/>
      <c r="G29" s="233"/>
      <c r="H29" s="233"/>
      <c r="I29" s="233"/>
      <c r="J29" s="233"/>
      <c r="K29" s="233"/>
    </row>
    <row r="30" spans="2:14" ht="22.5" customHeight="1">
      <c r="B30" s="200"/>
      <c r="C30" s="200"/>
      <c r="D30" s="200"/>
      <c r="E30" s="200"/>
      <c r="F30" s="200"/>
      <c r="G30" s="200"/>
      <c r="H30" s="200"/>
      <c r="I30" s="200"/>
      <c r="J30" s="200"/>
      <c r="K30" s="200"/>
    </row>
    <row r="31" spans="2:14" ht="15" customHeight="1">
      <c r="B31" s="200"/>
      <c r="C31" s="200"/>
      <c r="D31" s="200"/>
      <c r="E31" s="200"/>
      <c r="F31" s="200"/>
      <c r="G31" s="200"/>
      <c r="H31" s="200"/>
      <c r="I31" s="200"/>
      <c r="J31" s="200"/>
      <c r="K31" s="200"/>
    </row>
    <row r="32" spans="2:14" ht="15" customHeight="1">
      <c r="B32" s="200"/>
      <c r="C32" s="200"/>
      <c r="D32" s="200"/>
      <c r="E32" s="200"/>
      <c r="F32" s="200"/>
      <c r="G32" s="200"/>
      <c r="H32" s="200"/>
      <c r="I32" s="200"/>
      <c r="J32" s="200"/>
      <c r="K32" s="200"/>
      <c r="N32" s="90"/>
    </row>
    <row r="33" spans="2:11" ht="15" customHeight="1">
      <c r="B33" s="200"/>
      <c r="C33" s="200"/>
      <c r="D33" s="200"/>
      <c r="E33" s="200"/>
      <c r="F33" s="200"/>
      <c r="G33" s="200"/>
      <c r="H33" s="200"/>
      <c r="I33" s="200"/>
      <c r="J33" s="200"/>
      <c r="K33" s="200"/>
    </row>
    <row r="34" spans="2:11" ht="15" customHeight="1">
      <c r="B34" s="200"/>
      <c r="C34" s="200"/>
      <c r="D34" s="200"/>
      <c r="E34" s="200"/>
      <c r="F34" s="200"/>
      <c r="G34" s="200"/>
      <c r="H34" s="200"/>
      <c r="I34" s="200"/>
      <c r="J34" s="200"/>
      <c r="K34" s="200"/>
    </row>
    <row r="35" spans="2:11" ht="15" customHeight="1">
      <c r="B35" s="200"/>
      <c r="C35" s="200"/>
      <c r="D35" s="200"/>
      <c r="E35" s="200"/>
      <c r="F35" s="200"/>
      <c r="G35" s="200"/>
      <c r="H35" s="200"/>
      <c r="I35" s="200"/>
      <c r="J35" s="200"/>
      <c r="K35" s="200"/>
    </row>
    <row r="36" spans="2:11" ht="15" customHeight="1">
      <c r="B36" s="200"/>
      <c r="C36" s="200"/>
      <c r="D36" s="200"/>
      <c r="E36" s="200"/>
      <c r="F36" s="200"/>
      <c r="G36" s="200"/>
      <c r="H36" s="200"/>
      <c r="I36" s="200"/>
      <c r="J36" s="200"/>
      <c r="K36" s="200"/>
    </row>
    <row r="37" spans="2:11" ht="15" customHeight="1">
      <c r="B37" s="200"/>
      <c r="C37" s="200"/>
      <c r="D37" s="200"/>
      <c r="E37" s="200"/>
      <c r="F37" s="200"/>
      <c r="G37" s="200"/>
      <c r="H37" s="200"/>
      <c r="I37" s="200"/>
      <c r="J37" s="200"/>
      <c r="K37" s="200"/>
    </row>
    <row r="38" spans="2:11" ht="15" customHeight="1">
      <c r="B38" s="200"/>
      <c r="C38" s="200"/>
      <c r="D38" s="200"/>
      <c r="E38" s="200"/>
      <c r="F38" s="200"/>
      <c r="G38" s="200"/>
      <c r="H38" s="200"/>
      <c r="I38" s="200"/>
      <c r="J38" s="200"/>
      <c r="K38" s="200"/>
    </row>
    <row r="39" spans="2:11" ht="15" customHeight="1">
      <c r="B39" s="200"/>
      <c r="C39" s="200"/>
      <c r="D39" s="200"/>
      <c r="E39" s="200"/>
      <c r="F39" s="200"/>
      <c r="G39" s="200"/>
      <c r="H39" s="200"/>
      <c r="I39" s="200"/>
      <c r="J39" s="200"/>
      <c r="K39" s="200"/>
    </row>
    <row r="40" spans="2:11" ht="15" customHeight="1">
      <c r="B40" s="200"/>
      <c r="C40" s="200"/>
      <c r="D40" s="200"/>
      <c r="E40" s="200"/>
      <c r="F40" s="200"/>
      <c r="G40" s="200"/>
      <c r="H40" s="200"/>
      <c r="I40" s="200"/>
      <c r="J40" s="200"/>
      <c r="K40" s="200"/>
    </row>
    <row r="41" spans="2:11" ht="15" customHeight="1">
      <c r="B41" s="200"/>
      <c r="C41" s="200"/>
      <c r="D41" s="200"/>
      <c r="E41" s="200"/>
      <c r="F41" s="200"/>
      <c r="G41" s="200"/>
      <c r="H41" s="200"/>
      <c r="I41" s="200"/>
      <c r="J41" s="200"/>
      <c r="K41" s="200"/>
    </row>
    <row r="42" spans="2:11" ht="15" customHeight="1">
      <c r="B42" s="200"/>
      <c r="C42" s="200"/>
      <c r="D42" s="200"/>
      <c r="E42" s="200"/>
      <c r="F42" s="200"/>
      <c r="G42" s="200"/>
      <c r="H42" s="200"/>
      <c r="I42" s="200"/>
      <c r="J42" s="200"/>
      <c r="K42" s="200"/>
    </row>
    <row r="43" spans="2:11" ht="15" customHeight="1">
      <c r="B43" s="200"/>
      <c r="C43" s="200"/>
      <c r="D43" s="200"/>
      <c r="E43" s="200"/>
      <c r="F43" s="200"/>
      <c r="G43" s="200"/>
      <c r="H43" s="200"/>
      <c r="I43" s="200"/>
      <c r="J43" s="200"/>
      <c r="K43" s="200"/>
    </row>
    <row r="44" spans="2:11" ht="15" customHeight="1">
      <c r="B44" s="200"/>
      <c r="C44" s="200"/>
      <c r="D44" s="200"/>
      <c r="E44" s="200"/>
      <c r="F44" s="200"/>
      <c r="G44" s="200"/>
      <c r="H44" s="200"/>
      <c r="I44" s="200"/>
      <c r="J44" s="200"/>
      <c r="K44" s="200"/>
    </row>
    <row r="45" spans="2:11">
      <c r="B45" s="206"/>
      <c r="C45" s="206"/>
      <c r="D45" s="206"/>
      <c r="E45" s="206"/>
      <c r="F45" s="206"/>
      <c r="G45" s="206"/>
      <c r="H45" s="206"/>
      <c r="I45" s="206"/>
      <c r="J45" s="206"/>
      <c r="K45" s="206"/>
    </row>
    <row r="46" spans="2:11">
      <c r="B46" s="206"/>
      <c r="C46" s="206"/>
      <c r="D46" s="206"/>
      <c r="E46" s="206"/>
      <c r="F46" s="206"/>
      <c r="G46" s="206"/>
      <c r="H46" s="206"/>
      <c r="I46" s="206"/>
      <c r="J46" s="206"/>
      <c r="K46" s="206"/>
    </row>
  </sheetData>
  <mergeCells count="11">
    <mergeCell ref="B2:K3"/>
    <mergeCell ref="J25:K25"/>
    <mergeCell ref="J21:K21"/>
    <mergeCell ref="C17:K20"/>
    <mergeCell ref="C22:K24"/>
    <mergeCell ref="C26:K29"/>
    <mergeCell ref="C7:D7"/>
    <mergeCell ref="C6:D6"/>
    <mergeCell ref="E7:J7"/>
    <mergeCell ref="E6:J6"/>
    <mergeCell ref="C10:K14"/>
  </mergeCells>
  <phoneticPr fontId="1"/>
  <hyperlinks>
    <hyperlink ref="J21:K21" location="入力シート!A1" display="入力シート!A1"/>
    <hyperlink ref="J25:K25" location="'エコ診断（1年分）'!A1" display="エコ診断（1年分）"/>
  </hyperlinks>
  <pageMargins left="0.39370078740157483" right="0.39370078740157483" top="0.74803149606299213" bottom="0.5"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2</xdr:col>
                    <xdr:colOff>9525</xdr:colOff>
                    <xdr:row>3</xdr:row>
                    <xdr:rowOff>333375</xdr:rowOff>
                  </from>
                  <to>
                    <xdr:col>3</xdr:col>
                    <xdr:colOff>0</xdr:colOff>
                    <xdr:row>5</xdr:row>
                    <xdr:rowOff>19050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3</xdr:col>
                    <xdr:colOff>457200</xdr:colOff>
                    <xdr:row>3</xdr:row>
                    <xdr:rowOff>323850</xdr:rowOff>
                  </from>
                  <to>
                    <xdr:col>4</xdr:col>
                    <xdr:colOff>180975</xdr:colOff>
                    <xdr:row>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U71"/>
  <sheetViews>
    <sheetView view="pageBreakPreview" zoomScale="85" zoomScaleNormal="85" zoomScaleSheetLayoutView="85" workbookViewId="0">
      <selection activeCell="E33" sqref="E33"/>
    </sheetView>
  </sheetViews>
  <sheetFormatPr defaultColWidth="8.625" defaultRowHeight="18" customHeight="1"/>
  <cols>
    <col min="1" max="1" width="0.875" style="1" customWidth="1"/>
    <col min="2" max="2" width="3.625" style="1" customWidth="1"/>
    <col min="3" max="3" width="12.625" style="1" customWidth="1"/>
    <col min="4" max="4" width="4.625" style="1" customWidth="1"/>
    <col min="5" max="16" width="8.125" style="1" customWidth="1"/>
    <col min="17" max="17" width="8.625" style="1" customWidth="1"/>
    <col min="18" max="18" width="4.625" style="1" customWidth="1"/>
    <col min="19" max="19" width="9.625" style="1" customWidth="1"/>
    <col min="20" max="20" width="3.625" style="1" customWidth="1"/>
    <col min="21" max="21" width="0.875" style="1" customWidth="1"/>
    <col min="22" max="16384" width="8.625" style="1"/>
  </cols>
  <sheetData>
    <row r="1" spans="2:19" ht="5.0999999999999996" customHeight="1" thickBot="1"/>
    <row r="2" spans="2:19" ht="38.1" customHeight="1" thickBot="1">
      <c r="R2" s="58">
        <v>4</v>
      </c>
      <c r="S2" s="129" t="s">
        <v>47</v>
      </c>
    </row>
    <row r="3" spans="2:19" ht="20.100000000000001" customHeight="1">
      <c r="C3" s="130"/>
      <c r="S3" s="131" t="s">
        <v>73</v>
      </c>
    </row>
    <row r="4" spans="2:19" ht="18" customHeight="1" thickBot="1">
      <c r="B4" s="256" t="s">
        <v>19</v>
      </c>
      <c r="C4" s="257"/>
      <c r="D4" s="257"/>
      <c r="E4" s="260" t="s">
        <v>75</v>
      </c>
      <c r="F4" s="253"/>
      <c r="G4" s="253"/>
      <c r="H4" s="253"/>
      <c r="I4" s="253"/>
      <c r="J4" s="253"/>
      <c r="K4" s="253"/>
      <c r="L4" s="253"/>
      <c r="M4" s="253"/>
      <c r="N4" s="253"/>
      <c r="O4" s="253"/>
      <c r="P4" s="254"/>
      <c r="Q4" s="242" t="s">
        <v>70</v>
      </c>
      <c r="R4" s="242"/>
      <c r="S4" s="242" t="s">
        <v>74</v>
      </c>
    </row>
    <row r="5" spans="2:19" ht="18" customHeight="1" thickTop="1" thickBot="1">
      <c r="B5" s="258"/>
      <c r="C5" s="259"/>
      <c r="D5" s="259"/>
      <c r="E5" s="225">
        <v>4</v>
      </c>
      <c r="F5" s="96">
        <f>IF(E5+1&gt;12,E5+1-12,E5+1)</f>
        <v>5</v>
      </c>
      <c r="G5" s="54">
        <f t="shared" ref="G5:P5" si="0">IF(F5+1&gt;12,F5+1-12,F5+1)</f>
        <v>6</v>
      </c>
      <c r="H5" s="54">
        <f t="shared" si="0"/>
        <v>7</v>
      </c>
      <c r="I5" s="54">
        <f t="shared" si="0"/>
        <v>8</v>
      </c>
      <c r="J5" s="54">
        <f t="shared" si="0"/>
        <v>9</v>
      </c>
      <c r="K5" s="54">
        <f t="shared" si="0"/>
        <v>10</v>
      </c>
      <c r="L5" s="54">
        <f t="shared" si="0"/>
        <v>11</v>
      </c>
      <c r="M5" s="54">
        <f t="shared" si="0"/>
        <v>12</v>
      </c>
      <c r="N5" s="54">
        <f t="shared" si="0"/>
        <v>1</v>
      </c>
      <c r="O5" s="54">
        <f t="shared" si="0"/>
        <v>2</v>
      </c>
      <c r="P5" s="54">
        <f t="shared" si="0"/>
        <v>3</v>
      </c>
      <c r="Q5" s="242"/>
      <c r="R5" s="242"/>
      <c r="S5" s="243"/>
    </row>
    <row r="6" spans="2:19" ht="18" customHeight="1" thickTop="1">
      <c r="B6" s="109"/>
      <c r="C6" s="116" t="s">
        <v>6</v>
      </c>
      <c r="D6" s="116" t="s">
        <v>2</v>
      </c>
      <c r="E6" s="217"/>
      <c r="F6" s="218"/>
      <c r="G6" s="218"/>
      <c r="H6" s="218"/>
      <c r="I6" s="218"/>
      <c r="J6" s="218"/>
      <c r="K6" s="218"/>
      <c r="L6" s="218"/>
      <c r="M6" s="218"/>
      <c r="N6" s="218"/>
      <c r="O6" s="218"/>
      <c r="P6" s="220"/>
      <c r="Q6" s="3">
        <f t="shared" ref="Q6:Q12" si="1">SUM(E6:P6)</f>
        <v>0</v>
      </c>
      <c r="R6" s="4" t="s">
        <v>2</v>
      </c>
      <c r="S6" s="101" t="str">
        <f>IFERROR((Q6-Q41)/Q41,"")</f>
        <v/>
      </c>
    </row>
    <row r="7" spans="2:19" ht="18" customHeight="1">
      <c r="B7" s="110"/>
      <c r="C7" s="116" t="s">
        <v>0</v>
      </c>
      <c r="D7" s="116" t="s">
        <v>106</v>
      </c>
      <c r="E7" s="219"/>
      <c r="F7" s="56"/>
      <c r="G7" s="56"/>
      <c r="H7" s="56"/>
      <c r="I7" s="56"/>
      <c r="J7" s="56"/>
      <c r="K7" s="56"/>
      <c r="L7" s="56"/>
      <c r="M7" s="56"/>
      <c r="N7" s="56"/>
      <c r="O7" s="56"/>
      <c r="P7" s="221"/>
      <c r="Q7" s="5">
        <f t="shared" si="1"/>
        <v>0</v>
      </c>
      <c r="R7" s="6" t="s">
        <v>20</v>
      </c>
      <c r="S7" s="102" t="str">
        <f t="shared" ref="S7:S12" si="2">IFERROR((Q7-Q42)/Q42,"")</f>
        <v/>
      </c>
    </row>
    <row r="8" spans="2:19" ht="18" customHeight="1">
      <c r="B8" s="110"/>
      <c r="C8" s="116" t="s">
        <v>10</v>
      </c>
      <c r="D8" s="116" t="s">
        <v>106</v>
      </c>
      <c r="E8" s="219"/>
      <c r="F8" s="56"/>
      <c r="G8" s="56"/>
      <c r="H8" s="56"/>
      <c r="I8" s="56"/>
      <c r="J8" s="56"/>
      <c r="K8" s="56"/>
      <c r="L8" s="56"/>
      <c r="M8" s="56"/>
      <c r="N8" s="56"/>
      <c r="O8" s="56"/>
      <c r="P8" s="221"/>
      <c r="Q8" s="5">
        <f t="shared" si="1"/>
        <v>0</v>
      </c>
      <c r="R8" s="6" t="s">
        <v>20</v>
      </c>
      <c r="S8" s="102" t="str">
        <f t="shared" si="2"/>
        <v/>
      </c>
    </row>
    <row r="9" spans="2:19" ht="18" customHeight="1">
      <c r="B9" s="111"/>
      <c r="C9" s="116" t="s">
        <v>15</v>
      </c>
      <c r="D9" s="116" t="s">
        <v>106</v>
      </c>
      <c r="E9" s="219"/>
      <c r="F9" s="56"/>
      <c r="G9" s="56"/>
      <c r="H9" s="56"/>
      <c r="I9" s="56"/>
      <c r="J9" s="56"/>
      <c r="K9" s="56"/>
      <c r="L9" s="56"/>
      <c r="M9" s="56"/>
      <c r="N9" s="56"/>
      <c r="O9" s="56"/>
      <c r="P9" s="221"/>
      <c r="Q9" s="5">
        <f t="shared" si="1"/>
        <v>0</v>
      </c>
      <c r="R9" s="6" t="s">
        <v>20</v>
      </c>
      <c r="S9" s="102" t="str">
        <f>IFERROR((Q9-Q44)/Q44,"")</f>
        <v/>
      </c>
    </row>
    <row r="10" spans="2:19" ht="18" customHeight="1">
      <c r="B10" s="112"/>
      <c r="C10" s="116" t="s">
        <v>1</v>
      </c>
      <c r="D10" s="215" t="s">
        <v>4</v>
      </c>
      <c r="E10" s="219"/>
      <c r="F10" s="56"/>
      <c r="G10" s="56"/>
      <c r="H10" s="56"/>
      <c r="I10" s="56"/>
      <c r="J10" s="56"/>
      <c r="K10" s="56"/>
      <c r="L10" s="56"/>
      <c r="M10" s="56"/>
      <c r="N10" s="56"/>
      <c r="O10" s="56"/>
      <c r="P10" s="221"/>
      <c r="Q10" s="5">
        <f t="shared" si="1"/>
        <v>0</v>
      </c>
      <c r="R10" s="7" t="s">
        <v>4</v>
      </c>
      <c r="S10" s="102" t="str">
        <f t="shared" si="2"/>
        <v/>
      </c>
    </row>
    <row r="11" spans="2:19" ht="18" customHeight="1">
      <c r="B11" s="112"/>
      <c r="C11" s="116" t="s">
        <v>9</v>
      </c>
      <c r="D11" s="215" t="s">
        <v>4</v>
      </c>
      <c r="E11" s="219"/>
      <c r="F11" s="56"/>
      <c r="G11" s="56"/>
      <c r="H11" s="56"/>
      <c r="I11" s="56"/>
      <c r="J11" s="56"/>
      <c r="K11" s="56"/>
      <c r="L11" s="56"/>
      <c r="M11" s="56"/>
      <c r="N11" s="56"/>
      <c r="O11" s="56"/>
      <c r="P11" s="221"/>
      <c r="Q11" s="5">
        <f t="shared" si="1"/>
        <v>0</v>
      </c>
      <c r="R11" s="7" t="s">
        <v>4</v>
      </c>
      <c r="S11" s="102" t="str">
        <f t="shared" si="2"/>
        <v/>
      </c>
    </row>
    <row r="12" spans="2:19" ht="18" customHeight="1" thickBot="1">
      <c r="B12" s="113"/>
      <c r="C12" s="117" t="s">
        <v>8</v>
      </c>
      <c r="D12" s="216" t="s">
        <v>4</v>
      </c>
      <c r="E12" s="222"/>
      <c r="F12" s="223"/>
      <c r="G12" s="223"/>
      <c r="H12" s="223"/>
      <c r="I12" s="223"/>
      <c r="J12" s="223"/>
      <c r="K12" s="223"/>
      <c r="L12" s="223"/>
      <c r="M12" s="223"/>
      <c r="N12" s="223"/>
      <c r="O12" s="223"/>
      <c r="P12" s="224"/>
      <c r="Q12" s="8">
        <f t="shared" si="1"/>
        <v>0</v>
      </c>
      <c r="R12" s="9" t="s">
        <v>4</v>
      </c>
      <c r="S12" s="103" t="str">
        <f t="shared" si="2"/>
        <v/>
      </c>
    </row>
    <row r="13" spans="2:19" ht="18" customHeight="1" thickTop="1">
      <c r="D13" s="132"/>
      <c r="E13" s="133" t="str">
        <f>IF(SUM(E6:E12)&gt;0,1,"")</f>
        <v/>
      </c>
      <c r="F13" s="133" t="str">
        <f>IF(SUM(F6:F12)&gt;0,2,"")</f>
        <v/>
      </c>
      <c r="G13" s="133" t="str">
        <f>IF(SUM(G6:G12)&gt;0,3,"")</f>
        <v/>
      </c>
      <c r="H13" s="133" t="str">
        <f>IF(SUM(H6:H12)&gt;0,4,"")</f>
        <v/>
      </c>
      <c r="I13" s="133" t="str">
        <f>IF(SUM(I6:I12)&gt;0,5,"")</f>
        <v/>
      </c>
      <c r="J13" s="133" t="str">
        <f>IF(SUM(J6:J12)&gt;0,6,"")</f>
        <v/>
      </c>
      <c r="K13" s="133" t="str">
        <f>IF(SUM(K6:K12)&gt;0,7,"")</f>
        <v/>
      </c>
      <c r="L13" s="133" t="str">
        <f>IF(SUM(L6:L12)&gt;0,8,"")</f>
        <v/>
      </c>
      <c r="M13" s="133" t="str">
        <f>IF(SUM(M6:M12)&gt;0,9,"")</f>
        <v/>
      </c>
      <c r="N13" s="133" t="str">
        <f>IF(SUM(N6:N12)&gt;0,10,"")</f>
        <v/>
      </c>
      <c r="O13" s="133" t="str">
        <f>IF(SUM(O6:O12)&gt;0,11,"")</f>
        <v/>
      </c>
      <c r="P13" s="133" t="str">
        <f>IF(SUM(P6:P12)&gt;0,12,"")</f>
        <v/>
      </c>
      <c r="Q13" s="134"/>
      <c r="R13" s="135"/>
      <c r="S13" s="136"/>
    </row>
    <row r="14" spans="2:19" ht="18" customHeight="1">
      <c r="B14" s="255" t="s">
        <v>18</v>
      </c>
      <c r="C14" s="255"/>
      <c r="D14" s="255"/>
      <c r="E14" s="252" t="s">
        <v>75</v>
      </c>
      <c r="F14" s="253"/>
      <c r="G14" s="253"/>
      <c r="H14" s="253"/>
      <c r="I14" s="253"/>
      <c r="J14" s="253"/>
      <c r="K14" s="253"/>
      <c r="L14" s="253"/>
      <c r="M14" s="253"/>
      <c r="N14" s="253"/>
      <c r="O14" s="253"/>
      <c r="P14" s="254"/>
      <c r="Q14" s="242" t="s">
        <v>70</v>
      </c>
      <c r="R14" s="242"/>
      <c r="S14" s="242" t="s">
        <v>74</v>
      </c>
    </row>
    <row r="15" spans="2:19" ht="18" customHeight="1" thickBot="1">
      <c r="B15" s="255"/>
      <c r="C15" s="255"/>
      <c r="D15" s="255"/>
      <c r="E15" s="54">
        <f>E5</f>
        <v>4</v>
      </c>
      <c r="F15" s="54">
        <f>F5</f>
        <v>5</v>
      </c>
      <c r="G15" s="54">
        <f t="shared" ref="G15:O15" si="3">G5</f>
        <v>6</v>
      </c>
      <c r="H15" s="54">
        <f t="shared" si="3"/>
        <v>7</v>
      </c>
      <c r="I15" s="54">
        <f t="shared" si="3"/>
        <v>8</v>
      </c>
      <c r="J15" s="54">
        <f t="shared" si="3"/>
        <v>9</v>
      </c>
      <c r="K15" s="54">
        <f t="shared" si="3"/>
        <v>10</v>
      </c>
      <c r="L15" s="54">
        <f t="shared" si="3"/>
        <v>11</v>
      </c>
      <c r="M15" s="54">
        <f t="shared" si="3"/>
        <v>12</v>
      </c>
      <c r="N15" s="54">
        <f t="shared" si="3"/>
        <v>1</v>
      </c>
      <c r="O15" s="54">
        <f t="shared" si="3"/>
        <v>2</v>
      </c>
      <c r="P15" s="54">
        <f>P5</f>
        <v>3</v>
      </c>
      <c r="Q15" s="242"/>
      <c r="R15" s="242"/>
      <c r="S15" s="243"/>
    </row>
    <row r="16" spans="2:19" ht="18" customHeight="1" thickTop="1">
      <c r="B16" s="120"/>
      <c r="C16" s="121" t="s">
        <v>6</v>
      </c>
      <c r="D16" s="121" t="s">
        <v>3</v>
      </c>
      <c r="E16" s="217"/>
      <c r="F16" s="218"/>
      <c r="G16" s="218"/>
      <c r="H16" s="218"/>
      <c r="I16" s="218"/>
      <c r="J16" s="218"/>
      <c r="K16" s="218"/>
      <c r="L16" s="218"/>
      <c r="M16" s="218"/>
      <c r="N16" s="218"/>
      <c r="O16" s="218"/>
      <c r="P16" s="220"/>
      <c r="Q16" s="3">
        <f t="shared" ref="Q16:Q22" si="4">SUM(E16:P16)</f>
        <v>0</v>
      </c>
      <c r="R16" s="4" t="s">
        <v>3</v>
      </c>
      <c r="S16" s="101" t="str">
        <f t="shared" ref="S16:S23" si="5">IFERROR((Q16-Q51)/Q51,"")</f>
        <v/>
      </c>
    </row>
    <row r="17" spans="2:21" ht="18" customHeight="1">
      <c r="B17" s="110"/>
      <c r="C17" s="114" t="s">
        <v>0</v>
      </c>
      <c r="D17" s="114" t="s">
        <v>3</v>
      </c>
      <c r="E17" s="219"/>
      <c r="F17" s="56"/>
      <c r="G17" s="56"/>
      <c r="H17" s="56"/>
      <c r="I17" s="56"/>
      <c r="J17" s="56"/>
      <c r="K17" s="56"/>
      <c r="L17" s="56"/>
      <c r="M17" s="56"/>
      <c r="N17" s="56"/>
      <c r="O17" s="56"/>
      <c r="P17" s="221"/>
      <c r="Q17" s="5">
        <f t="shared" si="4"/>
        <v>0</v>
      </c>
      <c r="R17" s="6" t="s">
        <v>3</v>
      </c>
      <c r="S17" s="102" t="str">
        <f t="shared" si="5"/>
        <v/>
      </c>
    </row>
    <row r="18" spans="2:21" ht="18" customHeight="1">
      <c r="B18" s="110"/>
      <c r="C18" s="114" t="s">
        <v>10</v>
      </c>
      <c r="D18" s="114" t="s">
        <v>3</v>
      </c>
      <c r="E18" s="219"/>
      <c r="F18" s="56"/>
      <c r="G18" s="56"/>
      <c r="H18" s="56"/>
      <c r="I18" s="56"/>
      <c r="J18" s="56"/>
      <c r="K18" s="56"/>
      <c r="L18" s="56"/>
      <c r="M18" s="56"/>
      <c r="N18" s="56"/>
      <c r="O18" s="56"/>
      <c r="P18" s="221"/>
      <c r="Q18" s="5">
        <f t="shared" si="4"/>
        <v>0</v>
      </c>
      <c r="R18" s="6" t="s">
        <v>3</v>
      </c>
      <c r="S18" s="102" t="str">
        <f t="shared" si="5"/>
        <v/>
      </c>
    </row>
    <row r="19" spans="2:21" ht="18" customHeight="1">
      <c r="B19" s="111"/>
      <c r="C19" s="114" t="s">
        <v>15</v>
      </c>
      <c r="D19" s="114" t="s">
        <v>3</v>
      </c>
      <c r="E19" s="219"/>
      <c r="F19" s="56"/>
      <c r="G19" s="56"/>
      <c r="H19" s="56"/>
      <c r="I19" s="56"/>
      <c r="J19" s="56"/>
      <c r="K19" s="56"/>
      <c r="L19" s="56"/>
      <c r="M19" s="56"/>
      <c r="N19" s="56"/>
      <c r="O19" s="56"/>
      <c r="P19" s="221"/>
      <c r="Q19" s="5">
        <f t="shared" si="4"/>
        <v>0</v>
      </c>
      <c r="R19" s="6" t="s">
        <v>3</v>
      </c>
      <c r="S19" s="102" t="str">
        <f t="shared" si="5"/>
        <v/>
      </c>
    </row>
    <row r="20" spans="2:21" ht="18" customHeight="1">
      <c r="B20" s="112"/>
      <c r="C20" s="114" t="s">
        <v>1</v>
      </c>
      <c r="D20" s="114" t="s">
        <v>3</v>
      </c>
      <c r="E20" s="219"/>
      <c r="F20" s="56"/>
      <c r="G20" s="56"/>
      <c r="H20" s="56"/>
      <c r="I20" s="56"/>
      <c r="J20" s="56"/>
      <c r="K20" s="56"/>
      <c r="L20" s="56"/>
      <c r="M20" s="56"/>
      <c r="N20" s="56"/>
      <c r="O20" s="56"/>
      <c r="P20" s="221"/>
      <c r="Q20" s="5">
        <f t="shared" si="4"/>
        <v>0</v>
      </c>
      <c r="R20" s="6" t="s">
        <v>3</v>
      </c>
      <c r="S20" s="102" t="str">
        <f t="shared" si="5"/>
        <v/>
      </c>
    </row>
    <row r="21" spans="2:21" ht="18" customHeight="1">
      <c r="B21" s="112"/>
      <c r="C21" s="114" t="s">
        <v>9</v>
      </c>
      <c r="D21" s="114" t="s">
        <v>3</v>
      </c>
      <c r="E21" s="219"/>
      <c r="F21" s="56"/>
      <c r="G21" s="56"/>
      <c r="H21" s="56"/>
      <c r="I21" s="56"/>
      <c r="J21" s="56"/>
      <c r="K21" s="56"/>
      <c r="L21" s="56"/>
      <c r="M21" s="56"/>
      <c r="N21" s="56"/>
      <c r="O21" s="56"/>
      <c r="P21" s="221"/>
      <c r="Q21" s="5">
        <f t="shared" si="4"/>
        <v>0</v>
      </c>
      <c r="R21" s="6" t="s">
        <v>3</v>
      </c>
      <c r="S21" s="102" t="str">
        <f t="shared" si="5"/>
        <v/>
      </c>
    </row>
    <row r="22" spans="2:21" ht="18" customHeight="1" thickBot="1">
      <c r="B22" s="113"/>
      <c r="C22" s="115" t="s">
        <v>8</v>
      </c>
      <c r="D22" s="115" t="s">
        <v>3</v>
      </c>
      <c r="E22" s="222"/>
      <c r="F22" s="223"/>
      <c r="G22" s="223"/>
      <c r="H22" s="223"/>
      <c r="I22" s="223"/>
      <c r="J22" s="223"/>
      <c r="K22" s="223"/>
      <c r="L22" s="223"/>
      <c r="M22" s="223"/>
      <c r="N22" s="223"/>
      <c r="O22" s="223"/>
      <c r="P22" s="224"/>
      <c r="Q22" s="8">
        <f t="shared" si="4"/>
        <v>0</v>
      </c>
      <c r="R22" s="13" t="s">
        <v>3</v>
      </c>
      <c r="S22" s="103" t="str">
        <f t="shared" si="5"/>
        <v/>
      </c>
    </row>
    <row r="23" spans="2:21" ht="18" customHeight="1" thickTop="1">
      <c r="B23" s="240" t="s">
        <v>11</v>
      </c>
      <c r="C23" s="241"/>
      <c r="D23" s="10" t="s">
        <v>3</v>
      </c>
      <c r="E23" s="11">
        <f>SUM(E16:E22)</f>
        <v>0</v>
      </c>
      <c r="F23" s="11">
        <f t="shared" ref="F23:P23" si="6">SUM(F16:F22)</f>
        <v>0</v>
      </c>
      <c r="G23" s="11">
        <f t="shared" si="6"/>
        <v>0</v>
      </c>
      <c r="H23" s="11">
        <f t="shared" si="6"/>
        <v>0</v>
      </c>
      <c r="I23" s="11">
        <f t="shared" si="6"/>
        <v>0</v>
      </c>
      <c r="J23" s="11">
        <f t="shared" si="6"/>
        <v>0</v>
      </c>
      <c r="K23" s="11">
        <f t="shared" si="6"/>
        <v>0</v>
      </c>
      <c r="L23" s="11">
        <f t="shared" si="6"/>
        <v>0</v>
      </c>
      <c r="M23" s="11">
        <f t="shared" si="6"/>
        <v>0</v>
      </c>
      <c r="N23" s="11">
        <f t="shared" si="6"/>
        <v>0</v>
      </c>
      <c r="O23" s="11">
        <f t="shared" si="6"/>
        <v>0</v>
      </c>
      <c r="P23" s="11">
        <f t="shared" si="6"/>
        <v>0</v>
      </c>
      <c r="Q23" s="12">
        <f>SUM(E$23:P$23)</f>
        <v>0</v>
      </c>
      <c r="R23" s="10" t="s">
        <v>3</v>
      </c>
      <c r="S23" s="104" t="str">
        <f t="shared" si="5"/>
        <v/>
      </c>
    </row>
    <row r="24" spans="2:21" ht="18" customHeight="1">
      <c r="D24" s="132"/>
      <c r="E24" s="137"/>
      <c r="F24" s="138"/>
      <c r="G24" s="138"/>
      <c r="H24" s="138"/>
      <c r="I24" s="138"/>
      <c r="J24" s="138"/>
      <c r="K24" s="138"/>
      <c r="L24" s="138"/>
      <c r="M24" s="138"/>
      <c r="N24" s="138"/>
      <c r="O24" s="138"/>
      <c r="P24" s="138"/>
      <c r="Q24" s="134"/>
      <c r="S24" s="136"/>
    </row>
    <row r="25" spans="2:21" ht="18" customHeight="1">
      <c r="B25" s="255" t="s">
        <v>21</v>
      </c>
      <c r="C25" s="255"/>
      <c r="D25" s="255"/>
      <c r="E25" s="252" t="s">
        <v>75</v>
      </c>
      <c r="F25" s="253"/>
      <c r="G25" s="253"/>
      <c r="H25" s="253"/>
      <c r="I25" s="253"/>
      <c r="J25" s="253"/>
      <c r="K25" s="253"/>
      <c r="L25" s="253"/>
      <c r="M25" s="253"/>
      <c r="N25" s="253"/>
      <c r="O25" s="253"/>
      <c r="P25" s="254"/>
      <c r="Q25" s="242" t="s">
        <v>70</v>
      </c>
      <c r="R25" s="242"/>
      <c r="S25" s="242" t="s">
        <v>74</v>
      </c>
      <c r="T25" s="148"/>
      <c r="U25" s="148"/>
    </row>
    <row r="26" spans="2:21" ht="18" customHeight="1">
      <c r="B26" s="255"/>
      <c r="C26" s="255"/>
      <c r="D26" s="255"/>
      <c r="E26" s="94">
        <f>E15</f>
        <v>4</v>
      </c>
      <c r="F26" s="94">
        <f t="shared" ref="F26:P26" si="7">F15</f>
        <v>5</v>
      </c>
      <c r="G26" s="94">
        <f t="shared" si="7"/>
        <v>6</v>
      </c>
      <c r="H26" s="94">
        <f t="shared" si="7"/>
        <v>7</v>
      </c>
      <c r="I26" s="94">
        <f t="shared" si="7"/>
        <v>8</v>
      </c>
      <c r="J26" s="94">
        <f t="shared" si="7"/>
        <v>9</v>
      </c>
      <c r="K26" s="94">
        <f t="shared" si="7"/>
        <v>10</v>
      </c>
      <c r="L26" s="94">
        <f t="shared" si="7"/>
        <v>11</v>
      </c>
      <c r="M26" s="94">
        <f t="shared" si="7"/>
        <v>12</v>
      </c>
      <c r="N26" s="94">
        <f t="shared" si="7"/>
        <v>1</v>
      </c>
      <c r="O26" s="94">
        <f t="shared" si="7"/>
        <v>2</v>
      </c>
      <c r="P26" s="94">
        <f t="shared" si="7"/>
        <v>3</v>
      </c>
      <c r="Q26" s="242"/>
      <c r="R26" s="242"/>
      <c r="S26" s="243"/>
    </row>
    <row r="27" spans="2:21" ht="18" customHeight="1">
      <c r="B27" s="120"/>
      <c r="C27" s="121" t="s">
        <v>6</v>
      </c>
      <c r="D27" s="122" t="s">
        <v>5</v>
      </c>
      <c r="E27" s="126">
        <f t="shared" ref="E27:P27" si="8">ROUNDDOWN(IF(E6&lt;&gt;"",E6*0.407,0),0)</f>
        <v>0</v>
      </c>
      <c r="F27" s="126">
        <f t="shared" si="8"/>
        <v>0</v>
      </c>
      <c r="G27" s="126">
        <f t="shared" si="8"/>
        <v>0</v>
      </c>
      <c r="H27" s="126">
        <f t="shared" si="8"/>
        <v>0</v>
      </c>
      <c r="I27" s="126">
        <f t="shared" si="8"/>
        <v>0</v>
      </c>
      <c r="J27" s="126">
        <f t="shared" si="8"/>
        <v>0</v>
      </c>
      <c r="K27" s="126">
        <f t="shared" si="8"/>
        <v>0</v>
      </c>
      <c r="L27" s="126">
        <f t="shared" si="8"/>
        <v>0</v>
      </c>
      <c r="M27" s="126">
        <f t="shared" si="8"/>
        <v>0</v>
      </c>
      <c r="N27" s="126">
        <f t="shared" si="8"/>
        <v>0</v>
      </c>
      <c r="O27" s="126">
        <f t="shared" si="8"/>
        <v>0</v>
      </c>
      <c r="P27" s="126">
        <f t="shared" si="8"/>
        <v>0</v>
      </c>
      <c r="Q27" s="15">
        <f>SUM(E27:P27)</f>
        <v>0</v>
      </c>
      <c r="R27" s="4" t="s">
        <v>5</v>
      </c>
      <c r="S27" s="101" t="str">
        <f t="shared" ref="S27:S32" si="9">IFERROR((Q27-Q62)/Q62,"")</f>
        <v/>
      </c>
    </row>
    <row r="28" spans="2:21" ht="18" customHeight="1">
      <c r="B28" s="110"/>
      <c r="C28" s="114" t="s">
        <v>12</v>
      </c>
      <c r="D28" s="118" t="s">
        <v>5</v>
      </c>
      <c r="E28" s="127">
        <f t="shared" ref="E28:P28" si="10">ROUNDDOWN(IF(OR(E7&lt;&gt;"",E8&lt;&gt;""),(E7*2.23)+(E8*6.6),0),0)</f>
        <v>0</v>
      </c>
      <c r="F28" s="127">
        <f t="shared" si="10"/>
        <v>0</v>
      </c>
      <c r="G28" s="127">
        <f t="shared" si="10"/>
        <v>0</v>
      </c>
      <c r="H28" s="127">
        <f t="shared" si="10"/>
        <v>0</v>
      </c>
      <c r="I28" s="127">
        <f t="shared" si="10"/>
        <v>0</v>
      </c>
      <c r="J28" s="127">
        <f t="shared" si="10"/>
        <v>0</v>
      </c>
      <c r="K28" s="127">
        <f t="shared" si="10"/>
        <v>0</v>
      </c>
      <c r="L28" s="127">
        <f t="shared" si="10"/>
        <v>0</v>
      </c>
      <c r="M28" s="127">
        <f t="shared" si="10"/>
        <v>0</v>
      </c>
      <c r="N28" s="127">
        <f t="shared" si="10"/>
        <v>0</v>
      </c>
      <c r="O28" s="127">
        <f t="shared" si="10"/>
        <v>0</v>
      </c>
      <c r="P28" s="127">
        <f t="shared" si="10"/>
        <v>0</v>
      </c>
      <c r="Q28" s="16">
        <f t="shared" ref="Q28:Q32" si="11">SUM(E28:P28)</f>
        <v>0</v>
      </c>
      <c r="R28" s="6" t="s">
        <v>14</v>
      </c>
      <c r="S28" s="102" t="str">
        <f t="shared" si="9"/>
        <v/>
      </c>
    </row>
    <row r="29" spans="2:21" ht="18" customHeight="1">
      <c r="B29" s="111"/>
      <c r="C29" s="114" t="s">
        <v>7</v>
      </c>
      <c r="D29" s="118" t="s">
        <v>5</v>
      </c>
      <c r="E29" s="127">
        <f t="shared" ref="E29:P29" si="12">ROUNDDOWN(IF(E9&lt;&gt;"",E9*0.235,0),0)</f>
        <v>0</v>
      </c>
      <c r="F29" s="127">
        <f t="shared" si="12"/>
        <v>0</v>
      </c>
      <c r="G29" s="127">
        <f t="shared" si="12"/>
        <v>0</v>
      </c>
      <c r="H29" s="127">
        <f t="shared" si="12"/>
        <v>0</v>
      </c>
      <c r="I29" s="127">
        <f t="shared" si="12"/>
        <v>0</v>
      </c>
      <c r="J29" s="127">
        <f t="shared" si="12"/>
        <v>0</v>
      </c>
      <c r="K29" s="127">
        <f t="shared" si="12"/>
        <v>0</v>
      </c>
      <c r="L29" s="127">
        <f t="shared" si="12"/>
        <v>0</v>
      </c>
      <c r="M29" s="127">
        <f t="shared" si="12"/>
        <v>0</v>
      </c>
      <c r="N29" s="127">
        <f t="shared" si="12"/>
        <v>0</v>
      </c>
      <c r="O29" s="127">
        <f t="shared" si="12"/>
        <v>0</v>
      </c>
      <c r="P29" s="127">
        <f t="shared" si="12"/>
        <v>0</v>
      </c>
      <c r="Q29" s="16">
        <f t="shared" si="11"/>
        <v>0</v>
      </c>
      <c r="R29" s="6" t="s">
        <v>14</v>
      </c>
      <c r="S29" s="102" t="str">
        <f t="shared" si="9"/>
        <v/>
      </c>
    </row>
    <row r="30" spans="2:21" ht="18" customHeight="1">
      <c r="B30" s="112"/>
      <c r="C30" s="114" t="s">
        <v>13</v>
      </c>
      <c r="D30" s="118" t="s">
        <v>5</v>
      </c>
      <c r="E30" s="127">
        <f t="shared" ref="E30:P30" si="13">ROUNDDOWN(IF(OR(E10&lt;&gt;"",E11&lt;&gt;""),(E10*2.29)+(E11*2.58),0),0)</f>
        <v>0</v>
      </c>
      <c r="F30" s="127">
        <f t="shared" si="13"/>
        <v>0</v>
      </c>
      <c r="G30" s="127">
        <f t="shared" si="13"/>
        <v>0</v>
      </c>
      <c r="H30" s="127">
        <f t="shared" si="13"/>
        <v>0</v>
      </c>
      <c r="I30" s="127">
        <f t="shared" si="13"/>
        <v>0</v>
      </c>
      <c r="J30" s="127">
        <f t="shared" si="13"/>
        <v>0</v>
      </c>
      <c r="K30" s="127">
        <f t="shared" si="13"/>
        <v>0</v>
      </c>
      <c r="L30" s="127">
        <f t="shared" si="13"/>
        <v>0</v>
      </c>
      <c r="M30" s="127">
        <f t="shared" si="13"/>
        <v>0</v>
      </c>
      <c r="N30" s="127">
        <f t="shared" si="13"/>
        <v>0</v>
      </c>
      <c r="O30" s="127">
        <f t="shared" si="13"/>
        <v>0</v>
      </c>
      <c r="P30" s="127">
        <f t="shared" si="13"/>
        <v>0</v>
      </c>
      <c r="Q30" s="16">
        <f t="shared" si="11"/>
        <v>0</v>
      </c>
      <c r="R30" s="6" t="s">
        <v>14</v>
      </c>
      <c r="S30" s="102" t="str">
        <f t="shared" si="9"/>
        <v/>
      </c>
    </row>
    <row r="31" spans="2:21" ht="18" customHeight="1">
      <c r="B31" s="113"/>
      <c r="C31" s="115" t="s">
        <v>8</v>
      </c>
      <c r="D31" s="119" t="s">
        <v>5</v>
      </c>
      <c r="E31" s="128">
        <f t="shared" ref="E31:P31" si="14">ROUNDDOWN(IF(E12&lt;&gt;"",E12*2.62,0),0)</f>
        <v>0</v>
      </c>
      <c r="F31" s="128">
        <f t="shared" si="14"/>
        <v>0</v>
      </c>
      <c r="G31" s="128">
        <f t="shared" si="14"/>
        <v>0</v>
      </c>
      <c r="H31" s="128">
        <f t="shared" si="14"/>
        <v>0</v>
      </c>
      <c r="I31" s="128">
        <f t="shared" si="14"/>
        <v>0</v>
      </c>
      <c r="J31" s="128">
        <f t="shared" si="14"/>
        <v>0</v>
      </c>
      <c r="K31" s="128">
        <f t="shared" si="14"/>
        <v>0</v>
      </c>
      <c r="L31" s="128">
        <f t="shared" si="14"/>
        <v>0</v>
      </c>
      <c r="M31" s="128">
        <f t="shared" si="14"/>
        <v>0</v>
      </c>
      <c r="N31" s="128">
        <f t="shared" si="14"/>
        <v>0</v>
      </c>
      <c r="O31" s="128">
        <f t="shared" si="14"/>
        <v>0</v>
      </c>
      <c r="P31" s="128">
        <f t="shared" si="14"/>
        <v>0</v>
      </c>
      <c r="Q31" s="17">
        <f t="shared" si="11"/>
        <v>0</v>
      </c>
      <c r="R31" s="13" t="s">
        <v>5</v>
      </c>
      <c r="S31" s="103" t="str">
        <f t="shared" si="9"/>
        <v/>
      </c>
    </row>
    <row r="32" spans="2:21" ht="18" customHeight="1">
      <c r="B32" s="240" t="s">
        <v>11</v>
      </c>
      <c r="C32" s="241"/>
      <c r="D32" s="10" t="s">
        <v>5</v>
      </c>
      <c r="E32" s="14">
        <f t="shared" ref="E32:P32" si="15">SUM(E27:E31)</f>
        <v>0</v>
      </c>
      <c r="F32" s="14">
        <f t="shared" si="15"/>
        <v>0</v>
      </c>
      <c r="G32" s="14">
        <f t="shared" si="15"/>
        <v>0</v>
      </c>
      <c r="H32" s="14">
        <f t="shared" si="15"/>
        <v>0</v>
      </c>
      <c r="I32" s="14">
        <f t="shared" si="15"/>
        <v>0</v>
      </c>
      <c r="J32" s="14">
        <f t="shared" si="15"/>
        <v>0</v>
      </c>
      <c r="K32" s="14">
        <f t="shared" si="15"/>
        <v>0</v>
      </c>
      <c r="L32" s="14">
        <f t="shared" si="15"/>
        <v>0</v>
      </c>
      <c r="M32" s="14">
        <f t="shared" si="15"/>
        <v>0</v>
      </c>
      <c r="N32" s="14">
        <f t="shared" si="15"/>
        <v>0</v>
      </c>
      <c r="O32" s="14">
        <f t="shared" si="15"/>
        <v>0</v>
      </c>
      <c r="P32" s="14">
        <f t="shared" si="15"/>
        <v>0</v>
      </c>
      <c r="Q32" s="12">
        <f t="shared" si="11"/>
        <v>0</v>
      </c>
      <c r="R32" s="10" t="s">
        <v>14</v>
      </c>
      <c r="S32" s="104" t="str">
        <f t="shared" si="9"/>
        <v/>
      </c>
    </row>
    <row r="33" spans="2:19" ht="18" customHeight="1">
      <c r="C33" s="139" t="s">
        <v>69</v>
      </c>
      <c r="D33" s="132"/>
      <c r="E33" s="140" t="s">
        <v>160</v>
      </c>
    </row>
    <row r="34" spans="2:19" ht="15" customHeight="1">
      <c r="C34" s="139"/>
      <c r="D34" s="132"/>
      <c r="E34" s="140"/>
    </row>
    <row r="35" spans="2:19" ht="5.0999999999999996" customHeight="1">
      <c r="C35" s="141"/>
      <c r="D35" s="132"/>
      <c r="E35" s="134"/>
    </row>
    <row r="36" spans="2:19" ht="5.0999999999999996" customHeight="1">
      <c r="C36" s="141"/>
      <c r="D36" s="132"/>
      <c r="E36" s="134"/>
    </row>
    <row r="37" spans="2:19" ht="38.1" customHeight="1">
      <c r="C37" s="141"/>
      <c r="D37" s="132"/>
      <c r="E37" s="134"/>
    </row>
    <row r="38" spans="2:19" ht="20.100000000000001" customHeight="1">
      <c r="C38" s="142"/>
      <c r="D38" s="132"/>
      <c r="S38" s="143" t="s">
        <v>77</v>
      </c>
    </row>
    <row r="39" spans="2:19" ht="18" customHeight="1">
      <c r="B39" s="256" t="s">
        <v>19</v>
      </c>
      <c r="C39" s="257"/>
      <c r="D39" s="257"/>
      <c r="E39" s="244" t="s">
        <v>76</v>
      </c>
      <c r="F39" s="245"/>
      <c r="G39" s="245"/>
      <c r="H39" s="245"/>
      <c r="I39" s="245"/>
      <c r="J39" s="245"/>
      <c r="K39" s="245"/>
      <c r="L39" s="245"/>
      <c r="M39" s="245"/>
      <c r="N39" s="245"/>
      <c r="O39" s="245"/>
      <c r="P39" s="246"/>
      <c r="Q39" s="249" t="s">
        <v>71</v>
      </c>
      <c r="R39" s="250"/>
      <c r="S39" s="251"/>
    </row>
    <row r="40" spans="2:19" ht="18" customHeight="1" thickBot="1">
      <c r="B40" s="258"/>
      <c r="C40" s="259"/>
      <c r="D40" s="259"/>
      <c r="E40" s="95">
        <f>E5</f>
        <v>4</v>
      </c>
      <c r="F40" s="95">
        <f>F5</f>
        <v>5</v>
      </c>
      <c r="G40" s="95">
        <f t="shared" ref="G40:O40" si="16">G5</f>
        <v>6</v>
      </c>
      <c r="H40" s="95">
        <f t="shared" si="16"/>
        <v>7</v>
      </c>
      <c r="I40" s="95">
        <f t="shared" si="16"/>
        <v>8</v>
      </c>
      <c r="J40" s="95">
        <f t="shared" si="16"/>
        <v>9</v>
      </c>
      <c r="K40" s="95">
        <f t="shared" si="16"/>
        <v>10</v>
      </c>
      <c r="L40" s="95">
        <f t="shared" si="16"/>
        <v>11</v>
      </c>
      <c r="M40" s="95">
        <f t="shared" si="16"/>
        <v>12</v>
      </c>
      <c r="N40" s="95">
        <f t="shared" si="16"/>
        <v>1</v>
      </c>
      <c r="O40" s="95">
        <f t="shared" si="16"/>
        <v>2</v>
      </c>
      <c r="P40" s="95">
        <f>P5</f>
        <v>3</v>
      </c>
      <c r="Q40" s="247" t="s">
        <v>16</v>
      </c>
      <c r="R40" s="248"/>
      <c r="S40" s="2" t="s">
        <v>17</v>
      </c>
    </row>
    <row r="41" spans="2:19" ht="18" customHeight="1" thickTop="1">
      <c r="B41" s="109"/>
      <c r="C41" s="116" t="s">
        <v>6</v>
      </c>
      <c r="D41" s="116" t="s">
        <v>2</v>
      </c>
      <c r="E41" s="217"/>
      <c r="F41" s="218"/>
      <c r="G41" s="218"/>
      <c r="H41" s="208"/>
      <c r="I41" s="208"/>
      <c r="J41" s="208"/>
      <c r="K41" s="208"/>
      <c r="L41" s="208"/>
      <c r="M41" s="208"/>
      <c r="N41" s="208"/>
      <c r="O41" s="208"/>
      <c r="P41" s="209"/>
      <c r="Q41" s="18">
        <f>IF(E$32&gt;0,E41,0)+IF(F$32&gt;0,F41,0)+IF(G$32&gt;0,G41,0)+IF(H$32&gt;0,H41,0)+IF(I$32&gt;0,I41,0)+IF(J$32&gt;0,J41,0)+IF(K$32&gt;0,K41,0)+IF(L$32&gt;0,L41,0)+IF(M$32&gt;0,M41,0)+IF(N$32&gt;0,N41,0)+IF(O$32&gt;0,O41,0)+IF(P$32&gt;0,P41,0)</f>
        <v>0</v>
      </c>
      <c r="R41" s="19" t="s">
        <v>2</v>
      </c>
      <c r="S41" s="20">
        <f>SUM(E41:P41)</f>
        <v>0</v>
      </c>
    </row>
    <row r="42" spans="2:19" ht="18" customHeight="1">
      <c r="B42" s="110"/>
      <c r="C42" s="116" t="s">
        <v>0</v>
      </c>
      <c r="D42" s="116" t="s">
        <v>106</v>
      </c>
      <c r="E42" s="219"/>
      <c r="F42" s="56"/>
      <c r="G42" s="56"/>
      <c r="H42" s="57"/>
      <c r="I42" s="57"/>
      <c r="J42" s="57"/>
      <c r="K42" s="57"/>
      <c r="L42" s="57"/>
      <c r="M42" s="57"/>
      <c r="N42" s="57"/>
      <c r="O42" s="57"/>
      <c r="P42" s="211"/>
      <c r="Q42" s="21">
        <f>IF(E$32&gt;0,E42,0)+IF(F$32&gt;0,F42,0)+IF(G$32&gt;0,G42,0)+IF(H$32&gt;0,H42,0)+IF(I$32&gt;0,I42,0)+IF(J$32&gt;0,J42,0)+IF(K$32&gt;0,K42,0)+IF(L$32&gt;0,L42,0)+IF(M$32&gt;0,M42,0)+IF(N$32&gt;0,N42,0)+IF(O$32&gt;0,O42,0)+IF(P$32&gt;0,P42,0)</f>
        <v>0</v>
      </c>
      <c r="R42" s="22" t="s">
        <v>22</v>
      </c>
      <c r="S42" s="23">
        <f>SUM(E42:P42)</f>
        <v>0</v>
      </c>
    </row>
    <row r="43" spans="2:19" ht="18" customHeight="1">
      <c r="B43" s="110"/>
      <c r="C43" s="116" t="s">
        <v>10</v>
      </c>
      <c r="D43" s="116" t="s">
        <v>106</v>
      </c>
      <c r="E43" s="219"/>
      <c r="F43" s="56"/>
      <c r="G43" s="56"/>
      <c r="H43" s="57"/>
      <c r="I43" s="57"/>
      <c r="J43" s="57"/>
      <c r="K43" s="57"/>
      <c r="L43" s="57"/>
      <c r="M43" s="57"/>
      <c r="N43" s="57"/>
      <c r="O43" s="57"/>
      <c r="P43" s="211"/>
      <c r="Q43" s="21">
        <f t="shared" ref="Q43:Q47" si="17">IF(E$32&gt;0,E43,0)+IF(F$32&gt;0,F43,0)+IF(G$32&gt;0,G43,0)+IF(H$32&gt;0,H43,0)+IF(I$32&gt;0,I43,0)+IF(J$32&gt;0,J43,0)+IF(K$32&gt;0,K43,0)+IF(L$32&gt;0,L43,0)+IF(M$32&gt;0,M43,0)+IF(N$32&gt;0,N43,0)+IF(O$32&gt;0,O43,0)+IF(P$32&gt;0,P43,0)</f>
        <v>0</v>
      </c>
      <c r="R43" s="22" t="s">
        <v>22</v>
      </c>
      <c r="S43" s="23">
        <f t="shared" ref="S43:S47" si="18">SUM(E43:P43)</f>
        <v>0</v>
      </c>
    </row>
    <row r="44" spans="2:19" ht="18" customHeight="1">
      <c r="B44" s="111"/>
      <c r="C44" s="116" t="s">
        <v>15</v>
      </c>
      <c r="D44" s="116" t="s">
        <v>106</v>
      </c>
      <c r="E44" s="219"/>
      <c r="F44" s="56"/>
      <c r="G44" s="56"/>
      <c r="H44" s="57"/>
      <c r="I44" s="57"/>
      <c r="J44" s="57"/>
      <c r="K44" s="57"/>
      <c r="L44" s="57"/>
      <c r="M44" s="57"/>
      <c r="N44" s="57"/>
      <c r="O44" s="57"/>
      <c r="P44" s="211"/>
      <c r="Q44" s="21">
        <f t="shared" si="17"/>
        <v>0</v>
      </c>
      <c r="R44" s="22" t="s">
        <v>22</v>
      </c>
      <c r="S44" s="23">
        <f t="shared" si="18"/>
        <v>0</v>
      </c>
    </row>
    <row r="45" spans="2:19" ht="18" customHeight="1">
      <c r="B45" s="112"/>
      <c r="C45" s="116" t="s">
        <v>1</v>
      </c>
      <c r="D45" s="215" t="s">
        <v>4</v>
      </c>
      <c r="E45" s="219"/>
      <c r="F45" s="56"/>
      <c r="G45" s="56"/>
      <c r="H45" s="57"/>
      <c r="I45" s="57"/>
      <c r="J45" s="57"/>
      <c r="K45" s="57"/>
      <c r="L45" s="57"/>
      <c r="M45" s="57"/>
      <c r="N45" s="57"/>
      <c r="O45" s="57"/>
      <c r="P45" s="211"/>
      <c r="Q45" s="21">
        <f t="shared" si="17"/>
        <v>0</v>
      </c>
      <c r="R45" s="24" t="s">
        <v>4</v>
      </c>
      <c r="S45" s="23">
        <f t="shared" si="18"/>
        <v>0</v>
      </c>
    </row>
    <row r="46" spans="2:19" ht="18" customHeight="1">
      <c r="B46" s="112"/>
      <c r="C46" s="116" t="s">
        <v>9</v>
      </c>
      <c r="D46" s="215" t="s">
        <v>4</v>
      </c>
      <c r="E46" s="210"/>
      <c r="F46" s="57"/>
      <c r="G46" s="57"/>
      <c r="H46" s="57"/>
      <c r="I46" s="57"/>
      <c r="J46" s="57"/>
      <c r="K46" s="57"/>
      <c r="L46" s="57"/>
      <c r="M46" s="57"/>
      <c r="N46" s="57"/>
      <c r="O46" s="57"/>
      <c r="P46" s="211"/>
      <c r="Q46" s="21">
        <f t="shared" si="17"/>
        <v>0</v>
      </c>
      <c r="R46" s="24" t="s">
        <v>4</v>
      </c>
      <c r="S46" s="23">
        <f t="shared" si="18"/>
        <v>0</v>
      </c>
    </row>
    <row r="47" spans="2:19" ht="18" customHeight="1" thickBot="1">
      <c r="B47" s="113"/>
      <c r="C47" s="117" t="s">
        <v>8</v>
      </c>
      <c r="D47" s="216" t="s">
        <v>4</v>
      </c>
      <c r="E47" s="212"/>
      <c r="F47" s="213"/>
      <c r="G47" s="213"/>
      <c r="H47" s="213"/>
      <c r="I47" s="213"/>
      <c r="J47" s="213"/>
      <c r="K47" s="213"/>
      <c r="L47" s="213"/>
      <c r="M47" s="213"/>
      <c r="N47" s="213"/>
      <c r="O47" s="213"/>
      <c r="P47" s="214"/>
      <c r="Q47" s="25">
        <f t="shared" si="17"/>
        <v>0</v>
      </c>
      <c r="R47" s="26" t="s">
        <v>4</v>
      </c>
      <c r="S47" s="27">
        <f t="shared" si="18"/>
        <v>0</v>
      </c>
    </row>
    <row r="48" spans="2:19" ht="18" customHeight="1" thickTop="1">
      <c r="D48" s="132"/>
      <c r="E48" s="138"/>
      <c r="F48" s="138"/>
      <c r="G48" s="138"/>
      <c r="H48" s="138"/>
      <c r="I48" s="138"/>
      <c r="J48" s="138"/>
      <c r="K48" s="138"/>
      <c r="L48" s="138"/>
      <c r="M48" s="138"/>
      <c r="N48" s="144"/>
      <c r="O48" s="144"/>
      <c r="P48" s="144"/>
      <c r="Q48" s="144"/>
      <c r="R48" s="144"/>
      <c r="S48" s="138"/>
    </row>
    <row r="49" spans="2:19" ht="18" customHeight="1">
      <c r="B49" s="255" t="s">
        <v>18</v>
      </c>
      <c r="C49" s="255"/>
      <c r="D49" s="255"/>
      <c r="E49" s="244" t="s">
        <v>76</v>
      </c>
      <c r="F49" s="245"/>
      <c r="G49" s="245"/>
      <c r="H49" s="245"/>
      <c r="I49" s="245"/>
      <c r="J49" s="245"/>
      <c r="K49" s="245"/>
      <c r="L49" s="245"/>
      <c r="M49" s="245"/>
      <c r="N49" s="245"/>
      <c r="O49" s="245"/>
      <c r="P49" s="246"/>
      <c r="Q49" s="249" t="s">
        <v>71</v>
      </c>
      <c r="R49" s="250"/>
      <c r="S49" s="251"/>
    </row>
    <row r="50" spans="2:19" ht="18" customHeight="1" thickBot="1">
      <c r="B50" s="255"/>
      <c r="C50" s="255"/>
      <c r="D50" s="255"/>
      <c r="E50" s="54">
        <f>E40</f>
        <v>4</v>
      </c>
      <c r="F50" s="54">
        <f>F40</f>
        <v>5</v>
      </c>
      <c r="G50" s="54">
        <f t="shared" ref="G50:O50" si="19">G40</f>
        <v>6</v>
      </c>
      <c r="H50" s="54">
        <f t="shared" si="19"/>
        <v>7</v>
      </c>
      <c r="I50" s="54">
        <f t="shared" si="19"/>
        <v>8</v>
      </c>
      <c r="J50" s="54">
        <f t="shared" si="19"/>
        <v>9</v>
      </c>
      <c r="K50" s="54">
        <f t="shared" si="19"/>
        <v>10</v>
      </c>
      <c r="L50" s="54">
        <f t="shared" si="19"/>
        <v>11</v>
      </c>
      <c r="M50" s="54">
        <f t="shared" si="19"/>
        <v>12</v>
      </c>
      <c r="N50" s="54">
        <f t="shared" si="19"/>
        <v>1</v>
      </c>
      <c r="O50" s="54">
        <f t="shared" si="19"/>
        <v>2</v>
      </c>
      <c r="P50" s="54">
        <f>P40</f>
        <v>3</v>
      </c>
      <c r="Q50" s="247" t="s">
        <v>16</v>
      </c>
      <c r="R50" s="248"/>
      <c r="S50" s="2" t="s">
        <v>17</v>
      </c>
    </row>
    <row r="51" spans="2:19" ht="18" customHeight="1" thickTop="1">
      <c r="B51" s="120"/>
      <c r="C51" s="121" t="s">
        <v>6</v>
      </c>
      <c r="D51" s="121" t="s">
        <v>3</v>
      </c>
      <c r="E51" s="207"/>
      <c r="F51" s="208"/>
      <c r="G51" s="208"/>
      <c r="H51" s="208"/>
      <c r="I51" s="208"/>
      <c r="J51" s="208"/>
      <c r="K51" s="208"/>
      <c r="L51" s="208"/>
      <c r="M51" s="208"/>
      <c r="N51" s="208"/>
      <c r="O51" s="208"/>
      <c r="P51" s="209"/>
      <c r="Q51" s="18">
        <f t="shared" ref="Q51:Q58" si="20">IF(E$23&gt;0,E51,0)+IF(F$23&gt;0,F51,0)+IF(G$23&gt;0,G51,0)+IF(H$23&gt;0,H51,0)+IF(I$23&gt;0,I51,0)+IF(J$23&gt;0,J51,0)+IF(K$23&gt;0,K51,0)+IF(L$23&gt;0,L51,0)+IF(M$23&gt;0,M51,0)+IF(N$23&gt;0,N51,0)+IF(O$23&gt;0,O51,0)+IF(P$23&gt;0,P51,0)</f>
        <v>0</v>
      </c>
      <c r="R51" s="19" t="s">
        <v>3</v>
      </c>
      <c r="S51" s="20">
        <f t="shared" ref="S51:S58" si="21">SUM(E51:P51)</f>
        <v>0</v>
      </c>
    </row>
    <row r="52" spans="2:19" ht="18" customHeight="1">
      <c r="B52" s="110"/>
      <c r="C52" s="114" t="s">
        <v>0</v>
      </c>
      <c r="D52" s="114" t="s">
        <v>3</v>
      </c>
      <c r="E52" s="210"/>
      <c r="F52" s="57"/>
      <c r="G52" s="57"/>
      <c r="H52" s="57"/>
      <c r="I52" s="57"/>
      <c r="J52" s="57"/>
      <c r="K52" s="57"/>
      <c r="L52" s="57"/>
      <c r="M52" s="57"/>
      <c r="N52" s="57"/>
      <c r="O52" s="57"/>
      <c r="P52" s="211"/>
      <c r="Q52" s="21">
        <f t="shared" si="20"/>
        <v>0</v>
      </c>
      <c r="R52" s="22" t="s">
        <v>3</v>
      </c>
      <c r="S52" s="23">
        <f t="shared" si="21"/>
        <v>0</v>
      </c>
    </row>
    <row r="53" spans="2:19" ht="18" customHeight="1">
      <c r="B53" s="110"/>
      <c r="C53" s="114" t="s">
        <v>10</v>
      </c>
      <c r="D53" s="114" t="s">
        <v>3</v>
      </c>
      <c r="E53" s="210"/>
      <c r="F53" s="57"/>
      <c r="G53" s="57"/>
      <c r="H53" s="57"/>
      <c r="I53" s="57"/>
      <c r="J53" s="57"/>
      <c r="K53" s="57"/>
      <c r="L53" s="57"/>
      <c r="M53" s="57"/>
      <c r="N53" s="57"/>
      <c r="O53" s="57"/>
      <c r="P53" s="211"/>
      <c r="Q53" s="21">
        <f t="shared" si="20"/>
        <v>0</v>
      </c>
      <c r="R53" s="22" t="s">
        <v>3</v>
      </c>
      <c r="S53" s="23">
        <f t="shared" si="21"/>
        <v>0</v>
      </c>
    </row>
    <row r="54" spans="2:19" ht="18" customHeight="1">
      <c r="B54" s="111"/>
      <c r="C54" s="114" t="s">
        <v>15</v>
      </c>
      <c r="D54" s="114" t="s">
        <v>3</v>
      </c>
      <c r="E54" s="210"/>
      <c r="F54" s="57"/>
      <c r="G54" s="57"/>
      <c r="H54" s="57"/>
      <c r="I54" s="57"/>
      <c r="J54" s="57"/>
      <c r="K54" s="57"/>
      <c r="L54" s="57"/>
      <c r="M54" s="57"/>
      <c r="N54" s="57"/>
      <c r="O54" s="57"/>
      <c r="P54" s="211"/>
      <c r="Q54" s="21">
        <f t="shared" si="20"/>
        <v>0</v>
      </c>
      <c r="R54" s="22" t="s">
        <v>3</v>
      </c>
      <c r="S54" s="23">
        <f t="shared" si="21"/>
        <v>0</v>
      </c>
    </row>
    <row r="55" spans="2:19" ht="18" customHeight="1">
      <c r="B55" s="112"/>
      <c r="C55" s="114" t="s">
        <v>1</v>
      </c>
      <c r="D55" s="114" t="s">
        <v>3</v>
      </c>
      <c r="E55" s="210"/>
      <c r="F55" s="57"/>
      <c r="G55" s="57"/>
      <c r="H55" s="57"/>
      <c r="I55" s="57"/>
      <c r="J55" s="57"/>
      <c r="K55" s="57"/>
      <c r="L55" s="57"/>
      <c r="M55" s="57"/>
      <c r="N55" s="57"/>
      <c r="O55" s="57"/>
      <c r="P55" s="211"/>
      <c r="Q55" s="21">
        <f t="shared" si="20"/>
        <v>0</v>
      </c>
      <c r="R55" s="22" t="s">
        <v>3</v>
      </c>
      <c r="S55" s="23">
        <f t="shared" si="21"/>
        <v>0</v>
      </c>
    </row>
    <row r="56" spans="2:19" ht="18" customHeight="1">
      <c r="B56" s="112"/>
      <c r="C56" s="114" t="s">
        <v>9</v>
      </c>
      <c r="D56" s="114" t="s">
        <v>3</v>
      </c>
      <c r="E56" s="210"/>
      <c r="F56" s="57"/>
      <c r="G56" s="57"/>
      <c r="H56" s="57"/>
      <c r="I56" s="57"/>
      <c r="J56" s="57"/>
      <c r="K56" s="57"/>
      <c r="L56" s="57"/>
      <c r="M56" s="57"/>
      <c r="N56" s="57"/>
      <c r="O56" s="57"/>
      <c r="P56" s="211"/>
      <c r="Q56" s="21">
        <f t="shared" si="20"/>
        <v>0</v>
      </c>
      <c r="R56" s="22" t="s">
        <v>3</v>
      </c>
      <c r="S56" s="23">
        <f t="shared" si="21"/>
        <v>0</v>
      </c>
    </row>
    <row r="57" spans="2:19" ht="18" customHeight="1" thickBot="1">
      <c r="B57" s="113"/>
      <c r="C57" s="115" t="s">
        <v>8</v>
      </c>
      <c r="D57" s="115" t="s">
        <v>3</v>
      </c>
      <c r="E57" s="212"/>
      <c r="F57" s="213"/>
      <c r="G57" s="213"/>
      <c r="H57" s="213"/>
      <c r="I57" s="213"/>
      <c r="J57" s="213"/>
      <c r="K57" s="213"/>
      <c r="L57" s="213"/>
      <c r="M57" s="213"/>
      <c r="N57" s="213"/>
      <c r="O57" s="213"/>
      <c r="P57" s="214"/>
      <c r="Q57" s="25">
        <f t="shared" si="20"/>
        <v>0</v>
      </c>
      <c r="R57" s="28" t="s">
        <v>3</v>
      </c>
      <c r="S57" s="27">
        <f t="shared" si="21"/>
        <v>0</v>
      </c>
    </row>
    <row r="58" spans="2:19" ht="18" customHeight="1" thickTop="1">
      <c r="B58" s="240" t="s">
        <v>11</v>
      </c>
      <c r="C58" s="241"/>
      <c r="D58" s="10" t="s">
        <v>3</v>
      </c>
      <c r="E58" s="32">
        <f>SUM(E51:E57)</f>
        <v>0</v>
      </c>
      <c r="F58" s="32">
        <f t="shared" ref="F58" si="22">SUM(F51:F57)</f>
        <v>0</v>
      </c>
      <c r="G58" s="32">
        <f t="shared" ref="G58" si="23">SUM(G51:G57)</f>
        <v>0</v>
      </c>
      <c r="H58" s="32">
        <f t="shared" ref="H58" si="24">SUM(H51:H57)</f>
        <v>0</v>
      </c>
      <c r="I58" s="32">
        <f t="shared" ref="I58" si="25">SUM(I51:I57)</f>
        <v>0</v>
      </c>
      <c r="J58" s="32">
        <f t="shared" ref="J58" si="26">SUM(J51:J57)</f>
        <v>0</v>
      </c>
      <c r="K58" s="32">
        <f t="shared" ref="K58" si="27">SUM(K51:K57)</f>
        <v>0</v>
      </c>
      <c r="L58" s="32">
        <f t="shared" ref="L58" si="28">SUM(L51:L57)</f>
        <v>0</v>
      </c>
      <c r="M58" s="32">
        <f t="shared" ref="M58" si="29">SUM(M51:M57)</f>
        <v>0</v>
      </c>
      <c r="N58" s="32">
        <f t="shared" ref="N58" si="30">SUM(N51:N57)</f>
        <v>0</v>
      </c>
      <c r="O58" s="32">
        <f t="shared" ref="O58" si="31">SUM(O51:O57)</f>
        <v>0</v>
      </c>
      <c r="P58" s="32">
        <f t="shared" ref="P58" si="32">SUM(P51:P57)</f>
        <v>0</v>
      </c>
      <c r="Q58" s="29">
        <f t="shared" si="20"/>
        <v>0</v>
      </c>
      <c r="R58" s="30" t="s">
        <v>3</v>
      </c>
      <c r="S58" s="31">
        <f t="shared" si="21"/>
        <v>0</v>
      </c>
    </row>
    <row r="59" spans="2:19" ht="18" customHeight="1">
      <c r="D59" s="132"/>
      <c r="E59" s="137"/>
      <c r="F59" s="138"/>
      <c r="G59" s="138"/>
      <c r="H59" s="138"/>
      <c r="I59" s="138"/>
      <c r="J59" s="138"/>
      <c r="K59" s="138"/>
      <c r="L59" s="138"/>
      <c r="M59" s="138"/>
      <c r="N59" s="138"/>
      <c r="O59" s="138"/>
      <c r="P59" s="138"/>
      <c r="Q59" s="134"/>
      <c r="S59" s="145"/>
    </row>
    <row r="60" spans="2:19" ht="18" customHeight="1">
      <c r="B60" s="255" t="s">
        <v>21</v>
      </c>
      <c r="C60" s="255"/>
      <c r="D60" s="255"/>
      <c r="E60" s="244" t="s">
        <v>76</v>
      </c>
      <c r="F60" s="245"/>
      <c r="G60" s="245"/>
      <c r="H60" s="245"/>
      <c r="I60" s="245"/>
      <c r="J60" s="245"/>
      <c r="K60" s="245"/>
      <c r="L60" s="245"/>
      <c r="M60" s="245"/>
      <c r="N60" s="245"/>
      <c r="O60" s="245"/>
      <c r="P60" s="246"/>
      <c r="Q60" s="249" t="s">
        <v>71</v>
      </c>
      <c r="R60" s="250"/>
      <c r="S60" s="251"/>
    </row>
    <row r="61" spans="2:19" ht="18" customHeight="1">
      <c r="B61" s="255"/>
      <c r="C61" s="255"/>
      <c r="D61" s="255"/>
      <c r="E61" s="94">
        <f>E50</f>
        <v>4</v>
      </c>
      <c r="F61" s="94">
        <f t="shared" ref="F61:P61" si="33">F50</f>
        <v>5</v>
      </c>
      <c r="G61" s="94">
        <f t="shared" si="33"/>
        <v>6</v>
      </c>
      <c r="H61" s="94">
        <f t="shared" si="33"/>
        <v>7</v>
      </c>
      <c r="I61" s="94">
        <f t="shared" si="33"/>
        <v>8</v>
      </c>
      <c r="J61" s="94">
        <f t="shared" si="33"/>
        <v>9</v>
      </c>
      <c r="K61" s="94">
        <f t="shared" si="33"/>
        <v>10</v>
      </c>
      <c r="L61" s="94">
        <f t="shared" si="33"/>
        <v>11</v>
      </c>
      <c r="M61" s="94">
        <f t="shared" si="33"/>
        <v>12</v>
      </c>
      <c r="N61" s="94">
        <f t="shared" si="33"/>
        <v>1</v>
      </c>
      <c r="O61" s="94">
        <f t="shared" si="33"/>
        <v>2</v>
      </c>
      <c r="P61" s="94">
        <f t="shared" si="33"/>
        <v>3</v>
      </c>
      <c r="Q61" s="247" t="s">
        <v>16</v>
      </c>
      <c r="R61" s="248"/>
      <c r="S61" s="2" t="s">
        <v>17</v>
      </c>
    </row>
    <row r="62" spans="2:19" ht="18" customHeight="1">
      <c r="B62" s="120"/>
      <c r="C62" s="121" t="s">
        <v>6</v>
      </c>
      <c r="D62" s="122" t="s">
        <v>5</v>
      </c>
      <c r="E62" s="123">
        <f>ROUNDDOWN(IF(E41&lt;&gt;"",E41*0.463,0),0)</f>
        <v>0</v>
      </c>
      <c r="F62" s="123">
        <f t="shared" ref="F62:P62" si="34">ROUNDDOWN(IF(F41&lt;&gt;"",F41*0.463,0),0)</f>
        <v>0</v>
      </c>
      <c r="G62" s="123">
        <f t="shared" si="34"/>
        <v>0</v>
      </c>
      <c r="H62" s="123">
        <f t="shared" si="34"/>
        <v>0</v>
      </c>
      <c r="I62" s="123">
        <f t="shared" si="34"/>
        <v>0</v>
      </c>
      <c r="J62" s="123">
        <f t="shared" si="34"/>
        <v>0</v>
      </c>
      <c r="K62" s="123">
        <f t="shared" si="34"/>
        <v>0</v>
      </c>
      <c r="L62" s="123">
        <f t="shared" si="34"/>
        <v>0</v>
      </c>
      <c r="M62" s="123">
        <f t="shared" si="34"/>
        <v>0</v>
      </c>
      <c r="N62" s="123">
        <f t="shared" si="34"/>
        <v>0</v>
      </c>
      <c r="O62" s="123">
        <f t="shared" si="34"/>
        <v>0</v>
      </c>
      <c r="P62" s="123">
        <f t="shared" si="34"/>
        <v>0</v>
      </c>
      <c r="Q62" s="34">
        <f t="shared" ref="Q62:Q66" si="35">IF(E$32&gt;0,E62,0)+IF(F$32&gt;0,F62,0)+IF(G$32&gt;0,G62,0)+IF(H$32&gt;0,H62,0)+IF(I$32&gt;0,I62,0)+IF(J$32&gt;0,J62,0)+IF(K$32&gt;0,K62,0)+IF(L$32&gt;0,L62,0)+IF(M$32&gt;0,M62,0)+IF(N$32&gt;0,N62,0)+IF(O$32&gt;0,O62,0)+IF(P$32&gt;0,P62,0)</f>
        <v>0</v>
      </c>
      <c r="R62" s="19" t="s">
        <v>5</v>
      </c>
      <c r="S62" s="20">
        <f t="shared" ref="S62:S67" si="36">SUM(E62:P62)</f>
        <v>0</v>
      </c>
    </row>
    <row r="63" spans="2:19" ht="18" customHeight="1">
      <c r="B63" s="110"/>
      <c r="C63" s="114" t="s">
        <v>12</v>
      </c>
      <c r="D63" s="118" t="s">
        <v>5</v>
      </c>
      <c r="E63" s="124">
        <f>ROUNDDOWN(IF(OR(E42&lt;&gt;"",E43&lt;&gt;""),(E42*2.23)+(E43*6),0),0)</f>
        <v>0</v>
      </c>
      <c r="F63" s="124">
        <f t="shared" ref="F63:P63" si="37">ROUNDDOWN(IF(OR(F42&lt;&gt;"",F43&lt;&gt;""),(F42*2.23)+(F43*6),0),0)</f>
        <v>0</v>
      </c>
      <c r="G63" s="124">
        <f t="shared" si="37"/>
        <v>0</v>
      </c>
      <c r="H63" s="124">
        <f t="shared" si="37"/>
        <v>0</v>
      </c>
      <c r="I63" s="124">
        <f t="shared" si="37"/>
        <v>0</v>
      </c>
      <c r="J63" s="124">
        <f t="shared" si="37"/>
        <v>0</v>
      </c>
      <c r="K63" s="124">
        <f t="shared" si="37"/>
        <v>0</v>
      </c>
      <c r="L63" s="124">
        <f t="shared" si="37"/>
        <v>0</v>
      </c>
      <c r="M63" s="124">
        <f t="shared" si="37"/>
        <v>0</v>
      </c>
      <c r="N63" s="124">
        <f t="shared" si="37"/>
        <v>0</v>
      </c>
      <c r="O63" s="124">
        <f t="shared" si="37"/>
        <v>0</v>
      </c>
      <c r="P63" s="124">
        <f t="shared" si="37"/>
        <v>0</v>
      </c>
      <c r="Q63" s="35">
        <f t="shared" si="35"/>
        <v>0</v>
      </c>
      <c r="R63" s="22" t="s">
        <v>14</v>
      </c>
      <c r="S63" s="23">
        <f t="shared" si="36"/>
        <v>0</v>
      </c>
    </row>
    <row r="64" spans="2:19" ht="18" customHeight="1">
      <c r="B64" s="111"/>
      <c r="C64" s="114" t="s">
        <v>7</v>
      </c>
      <c r="D64" s="118" t="s">
        <v>5</v>
      </c>
      <c r="E64" s="124">
        <f>ROUNDDOWN(IF(E44&lt;&gt;"",E44*0.54,0),0)</f>
        <v>0</v>
      </c>
      <c r="F64" s="124">
        <f t="shared" ref="F64:P64" si="38">ROUNDDOWN(IF(F44&lt;&gt;"",F44*0.54,0),0)</f>
        <v>0</v>
      </c>
      <c r="G64" s="124">
        <f t="shared" si="38"/>
        <v>0</v>
      </c>
      <c r="H64" s="124">
        <f t="shared" si="38"/>
        <v>0</v>
      </c>
      <c r="I64" s="124">
        <f t="shared" si="38"/>
        <v>0</v>
      </c>
      <c r="J64" s="124">
        <f t="shared" si="38"/>
        <v>0</v>
      </c>
      <c r="K64" s="124">
        <f t="shared" si="38"/>
        <v>0</v>
      </c>
      <c r="L64" s="124">
        <f t="shared" si="38"/>
        <v>0</v>
      </c>
      <c r="M64" s="124">
        <f t="shared" si="38"/>
        <v>0</v>
      </c>
      <c r="N64" s="124">
        <f t="shared" si="38"/>
        <v>0</v>
      </c>
      <c r="O64" s="124">
        <f t="shared" si="38"/>
        <v>0</v>
      </c>
      <c r="P64" s="124">
        <f t="shared" si="38"/>
        <v>0</v>
      </c>
      <c r="Q64" s="35">
        <f t="shared" si="35"/>
        <v>0</v>
      </c>
      <c r="R64" s="22" t="s">
        <v>14</v>
      </c>
      <c r="S64" s="23">
        <f t="shared" si="36"/>
        <v>0</v>
      </c>
    </row>
    <row r="65" spans="2:19" ht="18" customHeight="1">
      <c r="B65" s="112"/>
      <c r="C65" s="114" t="s">
        <v>13</v>
      </c>
      <c r="D65" s="118" t="s">
        <v>5</v>
      </c>
      <c r="E65" s="124">
        <f>ROUNDDOWN(IF(OR(E45&lt;&gt;"",E46&lt;&gt;""),(E45*2.32)+(E46*2.58),0),0)</f>
        <v>0</v>
      </c>
      <c r="F65" s="124">
        <f t="shared" ref="F65:P65" si="39">ROUNDDOWN(IF(OR(F45&lt;&gt;"",F46&lt;&gt;""),(F45*2.32)+(F46*2.58),0),0)</f>
        <v>0</v>
      </c>
      <c r="G65" s="124">
        <f t="shared" si="39"/>
        <v>0</v>
      </c>
      <c r="H65" s="124">
        <f t="shared" si="39"/>
        <v>0</v>
      </c>
      <c r="I65" s="124">
        <f t="shared" si="39"/>
        <v>0</v>
      </c>
      <c r="J65" s="124">
        <f t="shared" si="39"/>
        <v>0</v>
      </c>
      <c r="K65" s="124">
        <f t="shared" si="39"/>
        <v>0</v>
      </c>
      <c r="L65" s="124">
        <f t="shared" si="39"/>
        <v>0</v>
      </c>
      <c r="M65" s="124">
        <f t="shared" si="39"/>
        <v>0</v>
      </c>
      <c r="N65" s="124">
        <f t="shared" si="39"/>
        <v>0</v>
      </c>
      <c r="O65" s="124">
        <f t="shared" si="39"/>
        <v>0</v>
      </c>
      <c r="P65" s="124">
        <f t="shared" si="39"/>
        <v>0</v>
      </c>
      <c r="Q65" s="35">
        <f t="shared" si="35"/>
        <v>0</v>
      </c>
      <c r="R65" s="22" t="s">
        <v>14</v>
      </c>
      <c r="S65" s="23">
        <f t="shared" si="36"/>
        <v>0</v>
      </c>
    </row>
    <row r="66" spans="2:19" ht="18" customHeight="1">
      <c r="B66" s="113"/>
      <c r="C66" s="115" t="s">
        <v>8</v>
      </c>
      <c r="D66" s="119" t="s">
        <v>5</v>
      </c>
      <c r="E66" s="125">
        <f>ROUNDDOWN(IF(E47&lt;&gt;"",E47*2.49,0),0)</f>
        <v>0</v>
      </c>
      <c r="F66" s="125">
        <f t="shared" ref="F66:P66" si="40">ROUNDDOWN(IF(F47&lt;&gt;"",F47*2.49,0),0)</f>
        <v>0</v>
      </c>
      <c r="G66" s="125">
        <f t="shared" si="40"/>
        <v>0</v>
      </c>
      <c r="H66" s="125">
        <f t="shared" si="40"/>
        <v>0</v>
      </c>
      <c r="I66" s="125">
        <f t="shared" si="40"/>
        <v>0</v>
      </c>
      <c r="J66" s="125">
        <f t="shared" si="40"/>
        <v>0</v>
      </c>
      <c r="K66" s="125">
        <f t="shared" si="40"/>
        <v>0</v>
      </c>
      <c r="L66" s="125">
        <f t="shared" si="40"/>
        <v>0</v>
      </c>
      <c r="M66" s="125">
        <f t="shared" si="40"/>
        <v>0</v>
      </c>
      <c r="N66" s="125">
        <f t="shared" si="40"/>
        <v>0</v>
      </c>
      <c r="O66" s="125">
        <f t="shared" si="40"/>
        <v>0</v>
      </c>
      <c r="P66" s="125">
        <f t="shared" si="40"/>
        <v>0</v>
      </c>
      <c r="Q66" s="36">
        <f t="shared" si="35"/>
        <v>0</v>
      </c>
      <c r="R66" s="28" t="s">
        <v>5</v>
      </c>
      <c r="S66" s="27">
        <f t="shared" si="36"/>
        <v>0</v>
      </c>
    </row>
    <row r="67" spans="2:19" ht="18" customHeight="1">
      <c r="B67" s="240" t="s">
        <v>11</v>
      </c>
      <c r="C67" s="241"/>
      <c r="D67" s="10" t="s">
        <v>5</v>
      </c>
      <c r="E67" s="33">
        <f>SUM(E62:E66)</f>
        <v>0</v>
      </c>
      <c r="F67" s="33">
        <f t="shared" ref="F67:P67" si="41">SUM(F62:F66)</f>
        <v>0</v>
      </c>
      <c r="G67" s="33">
        <f t="shared" si="41"/>
        <v>0</v>
      </c>
      <c r="H67" s="33">
        <f t="shared" si="41"/>
        <v>0</v>
      </c>
      <c r="I67" s="33">
        <f t="shared" si="41"/>
        <v>0</v>
      </c>
      <c r="J67" s="33">
        <f t="shared" si="41"/>
        <v>0</v>
      </c>
      <c r="K67" s="33">
        <f t="shared" si="41"/>
        <v>0</v>
      </c>
      <c r="L67" s="33">
        <f t="shared" si="41"/>
        <v>0</v>
      </c>
      <c r="M67" s="33">
        <f t="shared" si="41"/>
        <v>0</v>
      </c>
      <c r="N67" s="33">
        <f t="shared" si="41"/>
        <v>0</v>
      </c>
      <c r="O67" s="33">
        <f t="shared" si="41"/>
        <v>0</v>
      </c>
      <c r="P67" s="33">
        <f t="shared" si="41"/>
        <v>0</v>
      </c>
      <c r="Q67" s="29">
        <f>IF(E$32&gt;0,E67,0)+IF(F$32&gt;0,F67,0)+IF(G$32&gt;0,G67,0)+IF(H$32&gt;0,H67,0)+IF(I$32&gt;0,I67,0)+IF(J$32&gt;0,J67,0)+IF(K$32&gt;0,K67,0)+IF(L$32&gt;0,L67,0)+IF(M$32&gt;0,M67,0)+IF(N$32&gt;0,N67,0)+IF(O$32&gt;0,O67,0)+IF(P$32&gt;0,P67,0)</f>
        <v>0</v>
      </c>
      <c r="R67" s="30" t="s">
        <v>14</v>
      </c>
      <c r="S67" s="31">
        <f t="shared" si="36"/>
        <v>0</v>
      </c>
    </row>
    <row r="68" spans="2:19" ht="18" customHeight="1">
      <c r="C68" s="146" t="s">
        <v>69</v>
      </c>
      <c r="D68" s="132"/>
      <c r="E68" s="140" t="s">
        <v>118</v>
      </c>
    </row>
    <row r="69" spans="2:19" ht="15" customHeight="1">
      <c r="C69" s="146"/>
      <c r="D69" s="132"/>
      <c r="E69" s="147"/>
    </row>
    <row r="70" spans="2:19" ht="5.0999999999999996" customHeight="1"/>
    <row r="71" spans="2:19" ht="18" customHeight="1">
      <c r="B71" s="239" t="s">
        <v>68</v>
      </c>
      <c r="C71" s="239"/>
    </row>
  </sheetData>
  <mergeCells count="29">
    <mergeCell ref="S4:S5"/>
    <mergeCell ref="Q4:R5"/>
    <mergeCell ref="Q49:S49"/>
    <mergeCell ref="B32:C32"/>
    <mergeCell ref="B39:D40"/>
    <mergeCell ref="B49:D50"/>
    <mergeCell ref="B60:D61"/>
    <mergeCell ref="E25:P25"/>
    <mergeCell ref="B4:D5"/>
    <mergeCell ref="B14:D15"/>
    <mergeCell ref="B23:C23"/>
    <mergeCell ref="B25:D26"/>
    <mergeCell ref="E4:P4"/>
    <mergeCell ref="B71:C71"/>
    <mergeCell ref="B67:C67"/>
    <mergeCell ref="S14:S15"/>
    <mergeCell ref="Q14:R15"/>
    <mergeCell ref="E39:P39"/>
    <mergeCell ref="E49:P49"/>
    <mergeCell ref="E60:P60"/>
    <mergeCell ref="Q40:R40"/>
    <mergeCell ref="Q50:R50"/>
    <mergeCell ref="S25:S26"/>
    <mergeCell ref="Q25:R26"/>
    <mergeCell ref="Q39:S39"/>
    <mergeCell ref="Q61:R61"/>
    <mergeCell ref="Q60:S60"/>
    <mergeCell ref="E14:P14"/>
    <mergeCell ref="B58:C58"/>
  </mergeCells>
  <phoneticPr fontId="1"/>
  <conditionalFormatting sqref="S6:S12 S16:S23 S27:S32">
    <cfRule type="iconSet" priority="1">
      <iconSet iconSet="5Arrows">
        <cfvo type="percent" val="0"/>
        <cfvo type="num" val="-0.1"/>
        <cfvo type="num" val="-0.05"/>
        <cfvo type="num" val="0.05"/>
        <cfvo type="num" val="0.1"/>
      </iconSet>
    </cfRule>
  </conditionalFormatting>
  <dataValidations count="1">
    <dataValidation type="list" allowBlank="1" showInputMessage="1" showErrorMessage="1" sqref="R2">
      <formula1>"1,2,3,4,5,6,7,8"</formula1>
    </dataValidation>
  </dataValidations>
  <hyperlinks>
    <hyperlink ref="B71" location="説明書!A1" display="→　説明書へ戻る"/>
  </hyperlinks>
  <printOptions horizontalCentered="1" verticalCentered="1"/>
  <pageMargins left="0.19685039370078741" right="0.19685039370078741" top="0.19685039370078741" bottom="0.19685039370078741" header="0" footer="0"/>
  <pageSetup paperSize="9" scale="99" orientation="landscape" r:id="rId1"/>
  <rowBreaks count="1" manualBreakCount="1">
    <brk id="33" max="20" man="1"/>
  </rowBreaks>
  <ignoredErrors>
    <ignoredError sqref="E13" formulaRange="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データシート!$O$74:$O$85</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3"/>
  <sheetViews>
    <sheetView view="pageBreakPreview" topLeftCell="A7" zoomScale="85" zoomScaleNormal="85" zoomScaleSheetLayoutView="85" workbookViewId="0">
      <selection activeCell="O30" sqref="O30"/>
    </sheetView>
  </sheetViews>
  <sheetFormatPr defaultColWidth="8.625" defaultRowHeight="18" customHeight="1"/>
  <cols>
    <col min="1" max="1" width="0.875" style="37" customWidth="1"/>
    <col min="2" max="2" width="3.125" style="46" customWidth="1"/>
    <col min="3" max="4" width="7.625" style="46" customWidth="1"/>
    <col min="5" max="5" width="4.625" style="46" customWidth="1"/>
    <col min="6" max="7" width="5.625" style="46" customWidth="1"/>
    <col min="8" max="8" width="4.625" style="46" customWidth="1"/>
    <col min="9" max="9" width="5.625" style="46" customWidth="1"/>
    <col min="10" max="10" width="3.625" style="46" customWidth="1"/>
    <col min="11" max="14" width="5.625" style="46" customWidth="1"/>
    <col min="15" max="15" width="3.625" style="46" customWidth="1"/>
    <col min="16" max="23" width="5.625" style="46" customWidth="1"/>
    <col min="24" max="24" width="8.125" style="46" customWidth="1"/>
    <col min="25" max="25" width="9.125" style="46" customWidth="1"/>
    <col min="26" max="26" width="4.625" style="46" customWidth="1"/>
    <col min="27" max="27" width="3.125" style="46" customWidth="1"/>
    <col min="28" max="28" width="0.875" style="37" customWidth="1"/>
    <col min="29" max="29" width="3.625" style="1" customWidth="1"/>
    <col min="30" max="16384" width="8.625" style="1"/>
  </cols>
  <sheetData>
    <row r="1" spans="1:30" ht="5.0999999999999996" customHeight="1">
      <c r="A1" s="161"/>
      <c r="B1" s="43"/>
      <c r="C1" s="43"/>
      <c r="D1" s="43"/>
      <c r="E1" s="43"/>
      <c r="F1" s="43"/>
      <c r="G1" s="43"/>
      <c r="H1" s="43"/>
      <c r="I1" s="43"/>
      <c r="J1" s="43"/>
      <c r="K1" s="43"/>
      <c r="L1" s="43"/>
      <c r="M1" s="43"/>
      <c r="N1" s="43"/>
      <c r="O1" s="43"/>
      <c r="P1" s="43"/>
      <c r="Q1" s="43"/>
      <c r="R1" s="43"/>
      <c r="S1" s="43"/>
      <c r="T1" s="40"/>
      <c r="U1" s="43"/>
      <c r="V1" s="43"/>
      <c r="W1" s="43"/>
      <c r="X1" s="43"/>
      <c r="Y1" s="43"/>
      <c r="Z1" s="43"/>
      <c r="AA1" s="43"/>
      <c r="AB1" s="161"/>
    </row>
    <row r="2" spans="1:30" ht="20.100000000000001" customHeight="1">
      <c r="A2" s="161"/>
      <c r="B2" s="43"/>
      <c r="C2" s="40"/>
      <c r="D2" s="40"/>
      <c r="E2" s="40"/>
      <c r="F2" s="40"/>
      <c r="G2" s="40"/>
      <c r="H2" s="40"/>
      <c r="I2" s="275" t="s">
        <v>72</v>
      </c>
      <c r="J2" s="275"/>
      <c r="K2" s="275"/>
      <c r="L2" s="275"/>
      <c r="M2" s="275"/>
      <c r="N2" s="275"/>
      <c r="O2" s="53"/>
      <c r="P2" s="40"/>
      <c r="Q2" s="40"/>
      <c r="R2" s="40"/>
      <c r="S2" s="162"/>
      <c r="T2" s="268" t="str">
        <f>説明書!E7</f>
        <v>天草市東浜町8-1</v>
      </c>
      <c r="U2" s="268"/>
      <c r="V2" s="268"/>
      <c r="W2" s="268"/>
      <c r="X2" s="163" t="str">
        <f>CHOOSE(データシート!F74,データシート!L74,"")</f>
        <v>にお住まいの、</v>
      </c>
      <c r="Y2" s="164"/>
      <c r="Z2" s="165"/>
      <c r="AA2" s="40"/>
      <c r="AB2" s="161"/>
    </row>
    <row r="3" spans="1:30" ht="20.45" customHeight="1">
      <c r="A3" s="161"/>
      <c r="B3" s="43"/>
      <c r="C3" s="39"/>
      <c r="D3" s="39"/>
      <c r="E3" s="40"/>
      <c r="F3" s="40"/>
      <c r="G3" s="40"/>
      <c r="H3" s="40"/>
      <c r="I3" s="275"/>
      <c r="J3" s="275"/>
      <c r="K3" s="275"/>
      <c r="L3" s="275"/>
      <c r="M3" s="275"/>
      <c r="N3" s="275"/>
      <c r="O3" s="53"/>
      <c r="P3" s="40"/>
      <c r="Q3" s="40"/>
      <c r="R3" s="39"/>
      <c r="S3" s="166"/>
      <c r="T3" s="269" t="str">
        <f>説明書!E6</f>
        <v>(例：天草　力）</v>
      </c>
      <c r="U3" s="269"/>
      <c r="V3" s="269"/>
      <c r="W3" s="167" t="str">
        <f>CHOOSE(データシート!F74,データシート!I74,データシート!I75)</f>
        <v>さん家の環境家計簿集計結果</v>
      </c>
      <c r="X3" s="168"/>
      <c r="Y3" s="168"/>
      <c r="Z3" s="169"/>
      <c r="AA3" s="39"/>
      <c r="AB3" s="161"/>
    </row>
    <row r="4" spans="1:30" ht="20.45" customHeight="1">
      <c r="A4" s="161"/>
      <c r="B4" s="43"/>
      <c r="C4" s="39"/>
      <c r="D4" s="39"/>
      <c r="E4" s="38"/>
      <c r="F4" s="38"/>
      <c r="G4" s="38"/>
      <c r="H4" s="38"/>
      <c r="I4" s="275"/>
      <c r="J4" s="275"/>
      <c r="K4" s="275"/>
      <c r="L4" s="275"/>
      <c r="M4" s="275"/>
      <c r="N4" s="275"/>
      <c r="O4" s="53"/>
      <c r="P4" s="40"/>
      <c r="Q4" s="40"/>
      <c r="R4" s="39"/>
      <c r="S4" s="39"/>
      <c r="T4" s="39"/>
      <c r="U4" s="39"/>
      <c r="V4" s="39"/>
      <c r="W4" s="39"/>
      <c r="X4" s="39"/>
      <c r="Y4" s="39"/>
      <c r="Z4" s="39"/>
      <c r="AA4" s="39"/>
      <c r="AB4" s="161"/>
    </row>
    <row r="5" spans="1:30" ht="20.45" customHeight="1">
      <c r="A5" s="161"/>
      <c r="B5" s="43"/>
      <c r="C5" s="38"/>
      <c r="D5" s="38"/>
      <c r="E5" s="40"/>
      <c r="F5" s="40"/>
      <c r="G5" s="40"/>
      <c r="H5" s="40"/>
      <c r="I5" s="40"/>
      <c r="J5" s="40"/>
      <c r="K5" s="40"/>
      <c r="L5" s="40"/>
      <c r="M5" s="40"/>
      <c r="N5" s="43"/>
      <c r="O5" s="40"/>
      <c r="P5" s="38"/>
      <c r="Q5" s="38"/>
      <c r="R5" s="39"/>
      <c r="S5" s="267" t="str">
        <f>"今年の二酸化炭素排出量は、前年同時期"&amp;IF(Y90+Y8&gt;0,IF(Y10&lt;Y8,"から"&amp;データシート!E68&amp;"しました。この調子で省エネを実践していきましょう。",IF(Y10&gt;Y8,"から"&amp;データシート!E68&amp;"しました。増加理由を調べて今後の省エネに活かしましょう。","と同程度でした。もっと省エネできる部分がないか探してみましょう。")),"と比較できません。")</f>
        <v>今年の二酸化炭素排出量は、前年同時期と比較できません。</v>
      </c>
      <c r="T5" s="267"/>
      <c r="U5" s="267"/>
      <c r="V5" s="267"/>
      <c r="W5" s="267"/>
      <c r="X5" s="267"/>
      <c r="Y5" s="267"/>
      <c r="Z5" s="267"/>
      <c r="AA5" s="41"/>
      <c r="AB5" s="161"/>
    </row>
    <row r="6" spans="1:30" ht="20.45" customHeight="1">
      <c r="A6" s="161"/>
      <c r="B6" s="43"/>
      <c r="C6" s="38"/>
      <c r="D6" s="38"/>
      <c r="E6" s="40"/>
      <c r="F6" s="40"/>
      <c r="G6" s="40"/>
      <c r="H6" s="40"/>
      <c r="I6" s="40"/>
      <c r="J6" s="40"/>
      <c r="K6" s="40"/>
      <c r="L6" s="40"/>
      <c r="M6" s="40"/>
      <c r="N6" s="43"/>
      <c r="O6" s="38"/>
      <c r="P6" s="40"/>
      <c r="Q6" s="40"/>
      <c r="R6" s="42"/>
      <c r="S6" s="267"/>
      <c r="T6" s="267"/>
      <c r="U6" s="267"/>
      <c r="V6" s="267"/>
      <c r="W6" s="267"/>
      <c r="X6" s="267"/>
      <c r="Y6" s="267"/>
      <c r="Z6" s="267"/>
      <c r="AA6" s="41"/>
      <c r="AB6" s="161"/>
    </row>
    <row r="7" spans="1:30" ht="20.45" customHeight="1">
      <c r="A7" s="161"/>
      <c r="B7" s="43"/>
      <c r="C7" s="38"/>
      <c r="D7" s="38"/>
      <c r="E7" s="40"/>
      <c r="F7" s="40"/>
      <c r="G7" s="40"/>
      <c r="H7" s="40"/>
      <c r="I7" s="40"/>
      <c r="J7" s="40"/>
      <c r="K7" s="40"/>
      <c r="L7" s="40"/>
      <c r="M7" s="40"/>
      <c r="N7" s="40"/>
      <c r="O7" s="38"/>
      <c r="P7" s="40"/>
      <c r="Q7" s="40"/>
      <c r="R7" s="40"/>
      <c r="S7" s="40"/>
      <c r="T7" s="38"/>
      <c r="U7" s="41"/>
      <c r="V7" s="41"/>
      <c r="W7" s="41"/>
      <c r="X7" s="276" t="s">
        <v>36</v>
      </c>
      <c r="Y7" s="276"/>
      <c r="Z7" s="276"/>
      <c r="AA7" s="44"/>
      <c r="AB7" s="161"/>
    </row>
    <row r="8" spans="1:30" ht="20.45" customHeight="1">
      <c r="A8" s="161"/>
      <c r="B8" s="43"/>
      <c r="C8" s="38"/>
      <c r="D8" s="38"/>
      <c r="E8" s="40"/>
      <c r="F8" s="40"/>
      <c r="G8" s="40"/>
      <c r="H8" s="40"/>
      <c r="I8" s="40"/>
      <c r="J8" s="40"/>
      <c r="K8" s="40"/>
      <c r="L8" s="40"/>
      <c r="M8" s="40"/>
      <c r="N8" s="40"/>
      <c r="O8" s="38"/>
      <c r="P8" s="40"/>
      <c r="Q8" s="40"/>
      <c r="R8" s="40"/>
      <c r="S8" s="40"/>
      <c r="T8" s="38"/>
      <c r="U8" s="41"/>
      <c r="V8" s="41"/>
      <c r="W8" s="41"/>
      <c r="X8" s="170" t="s">
        <v>78</v>
      </c>
      <c r="Y8" s="171">
        <f>データシート!C68</f>
        <v>0</v>
      </c>
      <c r="Z8" s="172" t="s">
        <v>26</v>
      </c>
      <c r="AA8" s="51"/>
      <c r="AB8" s="161"/>
    </row>
    <row r="9" spans="1:30" ht="20.45" customHeight="1">
      <c r="A9" s="161"/>
      <c r="B9" s="43"/>
      <c r="C9" s="38"/>
      <c r="D9" s="38"/>
      <c r="E9" s="40"/>
      <c r="F9" s="40"/>
      <c r="G9" s="40"/>
      <c r="H9" s="40"/>
      <c r="I9" s="40"/>
      <c r="J9" s="40"/>
      <c r="K9" s="40"/>
      <c r="L9" s="40"/>
      <c r="M9" s="40"/>
      <c r="N9" s="40"/>
      <c r="O9" s="38"/>
      <c r="P9" s="40"/>
      <c r="Q9" s="40"/>
      <c r="R9" s="40"/>
      <c r="S9" s="40"/>
      <c r="T9" s="38"/>
      <c r="U9" s="41"/>
      <c r="V9" s="41"/>
      <c r="W9" s="41"/>
      <c r="X9" s="173"/>
      <c r="Y9" s="270" t="str">
        <f>"↓ "&amp;データシート!E68</f>
        <v>↓ 前年数値なし</v>
      </c>
      <c r="Z9" s="270"/>
      <c r="AA9" s="51"/>
      <c r="AB9" s="161"/>
      <c r="AD9" s="91"/>
    </row>
    <row r="10" spans="1:30" ht="20.45" customHeight="1">
      <c r="A10" s="161"/>
      <c r="B10" s="43"/>
      <c r="C10" s="38"/>
      <c r="D10" s="38"/>
      <c r="E10" s="40"/>
      <c r="F10" s="40"/>
      <c r="G10" s="40"/>
      <c r="H10" s="40"/>
      <c r="I10" s="40"/>
      <c r="J10" s="40"/>
      <c r="K10" s="40"/>
      <c r="L10" s="40"/>
      <c r="M10" s="40"/>
      <c r="N10" s="40"/>
      <c r="O10" s="38"/>
      <c r="P10" s="40"/>
      <c r="Q10" s="40"/>
      <c r="R10" s="40"/>
      <c r="S10" s="40"/>
      <c r="T10" s="38"/>
      <c r="U10" s="41"/>
      <c r="V10" s="41"/>
      <c r="W10" s="41"/>
      <c r="X10" s="170" t="s">
        <v>33</v>
      </c>
      <c r="Y10" s="171">
        <f>データシート!D68</f>
        <v>0</v>
      </c>
      <c r="Z10" s="172" t="s">
        <v>27</v>
      </c>
      <c r="AA10" s="44"/>
      <c r="AB10" s="161"/>
    </row>
    <row r="11" spans="1:30" ht="20.45" customHeight="1" thickBot="1">
      <c r="A11" s="161"/>
      <c r="B11" s="43"/>
      <c r="C11" s="38"/>
      <c r="D11" s="38"/>
      <c r="E11" s="40"/>
      <c r="F11" s="40"/>
      <c r="G11" s="40"/>
      <c r="H11" s="40"/>
      <c r="I11" s="40"/>
      <c r="J11" s="40"/>
      <c r="K11" s="40"/>
      <c r="L11" s="40"/>
      <c r="M11" s="40"/>
      <c r="N11" s="40"/>
      <c r="O11" s="40"/>
      <c r="P11" s="40"/>
      <c r="Q11" s="40"/>
      <c r="R11" s="40"/>
      <c r="S11" s="40"/>
      <c r="T11" s="38"/>
      <c r="U11" s="41"/>
      <c r="V11" s="41"/>
      <c r="W11" s="41"/>
      <c r="X11" s="44"/>
      <c r="Y11" s="40"/>
      <c r="Z11" s="42"/>
      <c r="AA11" s="42"/>
      <c r="AB11" s="161"/>
    </row>
    <row r="12" spans="1:30" ht="20.45" customHeight="1" thickBot="1">
      <c r="A12" s="161"/>
      <c r="B12" s="43"/>
      <c r="C12" s="40"/>
      <c r="D12" s="38"/>
      <c r="E12" s="45"/>
      <c r="F12" s="40"/>
      <c r="G12" s="40"/>
      <c r="H12" s="40"/>
      <c r="I12" s="40"/>
      <c r="J12" s="40"/>
      <c r="K12" s="40"/>
      <c r="L12" s="40"/>
      <c r="M12" s="40"/>
      <c r="N12" s="40"/>
      <c r="O12" s="44"/>
      <c r="P12" s="40"/>
      <c r="Q12" s="40"/>
      <c r="R12" s="40"/>
      <c r="S12" s="40"/>
      <c r="T12" s="174"/>
      <c r="U12" s="42"/>
      <c r="V12" s="42"/>
      <c r="W12" s="42"/>
      <c r="X12" s="175" t="s">
        <v>31</v>
      </c>
      <c r="Y12" s="261" t="str">
        <f>"　"&amp;データシート!E63</f>
        <v>　前年数値なし</v>
      </c>
      <c r="Z12" s="261"/>
      <c r="AA12" s="52"/>
      <c r="AB12" s="161"/>
    </row>
    <row r="13" spans="1:30" ht="20.45" customHeight="1" thickBot="1">
      <c r="A13" s="161"/>
      <c r="B13" s="43"/>
      <c r="C13" s="39"/>
      <c r="D13" s="39"/>
      <c r="E13" s="40"/>
      <c r="F13" s="40"/>
      <c r="G13" s="40"/>
      <c r="H13" s="40"/>
      <c r="I13" s="40"/>
      <c r="J13" s="40"/>
      <c r="K13" s="40"/>
      <c r="L13" s="40"/>
      <c r="M13" s="40"/>
      <c r="N13" s="40"/>
      <c r="O13" s="40"/>
      <c r="P13" s="40"/>
      <c r="Q13" s="40"/>
      <c r="R13" s="40"/>
      <c r="S13" s="40"/>
      <c r="T13" s="39"/>
      <c r="U13" s="39"/>
      <c r="V13" s="39"/>
      <c r="W13" s="39"/>
      <c r="X13" s="175" t="s">
        <v>30</v>
      </c>
      <c r="Y13" s="261" t="str">
        <f>"　"&amp;データシート!E64</f>
        <v>　前年数値なし</v>
      </c>
      <c r="Z13" s="261"/>
      <c r="AA13" s="52"/>
      <c r="AB13" s="161"/>
    </row>
    <row r="14" spans="1:30" ht="20.45" customHeight="1" thickBot="1">
      <c r="A14" s="161"/>
      <c r="B14" s="43"/>
      <c r="C14" s="39"/>
      <c r="D14" s="39"/>
      <c r="E14" s="38"/>
      <c r="F14" s="38"/>
      <c r="G14" s="38"/>
      <c r="H14" s="38"/>
      <c r="I14" s="38"/>
      <c r="J14" s="38"/>
      <c r="K14" s="38"/>
      <c r="L14" s="38"/>
      <c r="M14" s="38"/>
      <c r="N14" s="38"/>
      <c r="O14" s="38"/>
      <c r="P14" s="40"/>
      <c r="Q14" s="40"/>
      <c r="R14" s="40"/>
      <c r="S14" s="40"/>
      <c r="T14" s="39"/>
      <c r="U14" s="39"/>
      <c r="V14" s="39"/>
      <c r="W14" s="39"/>
      <c r="X14" s="175" t="s">
        <v>29</v>
      </c>
      <c r="Y14" s="261" t="str">
        <f>"　"&amp;データシート!E65</f>
        <v>　前年数値なし</v>
      </c>
      <c r="Z14" s="261"/>
      <c r="AA14" s="52"/>
      <c r="AB14" s="161"/>
    </row>
    <row r="15" spans="1:30" ht="20.45" customHeight="1" thickBot="1">
      <c r="A15" s="161"/>
      <c r="B15" s="43"/>
      <c r="C15" s="38"/>
      <c r="D15" s="38"/>
      <c r="E15" s="40"/>
      <c r="F15" s="40"/>
      <c r="G15" s="40"/>
      <c r="H15" s="40"/>
      <c r="I15" s="40"/>
      <c r="J15" s="40"/>
      <c r="K15" s="40"/>
      <c r="L15" s="40"/>
      <c r="M15" s="40"/>
      <c r="N15" s="40"/>
      <c r="O15" s="40"/>
      <c r="P15" s="40"/>
      <c r="Q15" s="40"/>
      <c r="R15" s="40"/>
      <c r="S15" s="40"/>
      <c r="T15" s="38"/>
      <c r="U15" s="41"/>
      <c r="V15" s="41"/>
      <c r="W15" s="41"/>
      <c r="X15" s="175" t="s">
        <v>24</v>
      </c>
      <c r="Y15" s="261" t="str">
        <f>"　"&amp;データシート!E66</f>
        <v>　前年数値なし</v>
      </c>
      <c r="Z15" s="261"/>
      <c r="AA15" s="52"/>
      <c r="AB15" s="161"/>
    </row>
    <row r="16" spans="1:30" ht="20.45" customHeight="1" thickBot="1">
      <c r="A16" s="161"/>
      <c r="B16" s="43"/>
      <c r="C16" s="38"/>
      <c r="D16" s="38"/>
      <c r="E16" s="40"/>
      <c r="F16" s="40"/>
      <c r="G16" s="40"/>
      <c r="H16" s="40"/>
      <c r="I16" s="40"/>
      <c r="J16" s="40"/>
      <c r="K16" s="40"/>
      <c r="L16" s="40"/>
      <c r="M16" s="40"/>
      <c r="N16" s="40"/>
      <c r="O16" s="40"/>
      <c r="P16" s="40"/>
      <c r="Q16" s="40"/>
      <c r="R16" s="40"/>
      <c r="S16" s="40"/>
      <c r="T16" s="38"/>
      <c r="U16" s="41"/>
      <c r="V16" s="41"/>
      <c r="W16" s="41"/>
      <c r="X16" s="175" t="s">
        <v>28</v>
      </c>
      <c r="Y16" s="261" t="str">
        <f>"　"&amp;データシート!E67</f>
        <v>　前年数値なし</v>
      </c>
      <c r="Z16" s="261"/>
      <c r="AA16" s="52"/>
      <c r="AB16" s="161"/>
    </row>
    <row r="17" spans="1:28" ht="20.45" customHeight="1" thickBot="1">
      <c r="A17" s="161"/>
      <c r="B17" s="43"/>
      <c r="C17" s="38"/>
      <c r="D17" s="38"/>
      <c r="E17" s="40"/>
      <c r="F17" s="40"/>
      <c r="G17" s="40"/>
      <c r="H17" s="40"/>
      <c r="I17" s="40"/>
      <c r="J17" s="40"/>
      <c r="K17" s="40"/>
      <c r="L17" s="40"/>
      <c r="M17" s="40"/>
      <c r="N17" s="40"/>
      <c r="O17" s="40"/>
      <c r="P17" s="176"/>
      <c r="Q17" s="176"/>
      <c r="R17" s="176"/>
      <c r="S17" s="176"/>
      <c r="T17" s="177"/>
      <c r="U17" s="178"/>
      <c r="V17" s="178"/>
      <c r="W17" s="178"/>
      <c r="X17" s="176"/>
      <c r="Y17" s="176"/>
      <c r="Z17" s="179"/>
      <c r="AA17" s="42"/>
      <c r="AB17" s="161"/>
    </row>
    <row r="18" spans="1:28" ht="20.45" customHeight="1" thickTop="1">
      <c r="A18" s="161"/>
      <c r="B18" s="43"/>
      <c r="C18" s="38"/>
      <c r="D18" s="38"/>
      <c r="E18" s="40"/>
      <c r="F18" s="40"/>
      <c r="G18" s="40"/>
      <c r="H18" s="40"/>
      <c r="I18" s="40"/>
      <c r="J18" s="40"/>
      <c r="K18" s="40"/>
      <c r="L18" s="40"/>
      <c r="M18" s="40"/>
      <c r="N18" s="40"/>
      <c r="O18" s="40"/>
      <c r="P18" s="38"/>
      <c r="Q18" s="38"/>
      <c r="R18" s="39"/>
      <c r="S18" s="266" t="str">
        <f>"今年の光熱費は、前年同時期"&amp;IF(Y23+Y21&gt;0,IF(Y23&lt;Y21,"から"&amp;データシート!E62&amp;"しました。",IF(Y23&gt;Y21,"から"&amp;データシート!E62&amp;"しました。","と同程度でした。")),"と比較できません。")</f>
        <v>今年の光熱費は、前年同時期と比較できません。</v>
      </c>
      <c r="T18" s="266"/>
      <c r="U18" s="266"/>
      <c r="V18" s="266"/>
      <c r="W18" s="266"/>
      <c r="X18" s="266"/>
      <c r="Y18" s="266"/>
      <c r="Z18" s="266"/>
      <c r="AA18" s="41"/>
      <c r="AB18" s="161"/>
    </row>
    <row r="19" spans="1:28" ht="20.45" customHeight="1">
      <c r="A19" s="161"/>
      <c r="B19" s="43"/>
      <c r="C19" s="38"/>
      <c r="D19" s="38"/>
      <c r="E19" s="40"/>
      <c r="F19" s="40"/>
      <c r="G19" s="40"/>
      <c r="H19" s="40"/>
      <c r="I19" s="40"/>
      <c r="J19" s="40"/>
      <c r="K19" s="40"/>
      <c r="L19" s="40"/>
      <c r="M19" s="40"/>
      <c r="N19" s="40"/>
      <c r="O19" s="40"/>
      <c r="P19" s="40"/>
      <c r="Q19" s="40"/>
      <c r="R19" s="42"/>
      <c r="S19" s="267"/>
      <c r="T19" s="267"/>
      <c r="U19" s="267"/>
      <c r="V19" s="267"/>
      <c r="W19" s="267"/>
      <c r="X19" s="267"/>
      <c r="Y19" s="267"/>
      <c r="Z19" s="267"/>
      <c r="AA19" s="41"/>
      <c r="AB19" s="161"/>
    </row>
    <row r="20" spans="1:28" ht="20.45" customHeight="1">
      <c r="A20" s="161"/>
      <c r="B20" s="43"/>
      <c r="C20" s="38"/>
      <c r="D20" s="38"/>
      <c r="E20" s="40"/>
      <c r="F20" s="40"/>
      <c r="G20" s="40"/>
      <c r="H20" s="40"/>
      <c r="I20" s="40"/>
      <c r="J20" s="40"/>
      <c r="K20" s="40"/>
      <c r="L20" s="40"/>
      <c r="M20" s="40"/>
      <c r="N20" s="40"/>
      <c r="O20" s="40"/>
      <c r="P20" s="40"/>
      <c r="Q20" s="40"/>
      <c r="R20" s="40"/>
      <c r="S20" s="40"/>
      <c r="T20" s="38"/>
      <c r="U20" s="41"/>
      <c r="V20" s="41"/>
      <c r="W20" s="41"/>
      <c r="X20" s="276" t="s">
        <v>37</v>
      </c>
      <c r="Y20" s="276"/>
      <c r="Z20" s="276"/>
      <c r="AA20" s="40"/>
      <c r="AB20" s="161"/>
    </row>
    <row r="21" spans="1:28" ht="20.45" customHeight="1">
      <c r="A21" s="161"/>
      <c r="B21" s="43"/>
      <c r="C21" s="38"/>
      <c r="D21" s="38"/>
      <c r="E21" s="40"/>
      <c r="F21" s="40"/>
      <c r="G21" s="40"/>
      <c r="H21" s="40"/>
      <c r="I21" s="40"/>
      <c r="J21" s="40"/>
      <c r="K21" s="40"/>
      <c r="L21" s="40"/>
      <c r="M21" s="40"/>
      <c r="N21" s="40"/>
      <c r="O21" s="40"/>
      <c r="P21" s="40"/>
      <c r="Q21" s="40"/>
      <c r="R21" s="40"/>
      <c r="S21" s="40"/>
      <c r="T21" s="38"/>
      <c r="U21" s="41"/>
      <c r="V21" s="41"/>
      <c r="W21" s="41"/>
      <c r="X21" s="170" t="s">
        <v>78</v>
      </c>
      <c r="Y21" s="171">
        <f>データシート!C62</f>
        <v>0</v>
      </c>
      <c r="Z21" s="180" t="s">
        <v>32</v>
      </c>
      <c r="AA21" s="44"/>
      <c r="AB21" s="161"/>
    </row>
    <row r="22" spans="1:28" ht="20.45" customHeight="1">
      <c r="A22" s="161"/>
      <c r="B22" s="43"/>
      <c r="C22" s="49"/>
      <c r="D22" s="47"/>
      <c r="E22" s="50"/>
      <c r="F22" s="50"/>
      <c r="G22" s="50"/>
      <c r="H22" s="50"/>
      <c r="I22" s="40"/>
      <c r="J22" s="50"/>
      <c r="K22" s="50"/>
      <c r="L22" s="50"/>
      <c r="M22" s="50"/>
      <c r="N22" s="55"/>
      <c r="O22" s="40"/>
      <c r="P22" s="40"/>
      <c r="Q22" s="40"/>
      <c r="R22" s="40"/>
      <c r="S22" s="40"/>
      <c r="T22" s="38"/>
      <c r="U22" s="41"/>
      <c r="V22" s="41"/>
      <c r="W22" s="41"/>
      <c r="X22" s="173"/>
      <c r="Y22" s="270" t="str">
        <f>"↓ "&amp;データシート!E62</f>
        <v>↓ 前年数値なし</v>
      </c>
      <c r="Z22" s="270"/>
      <c r="AA22" s="51"/>
      <c r="AB22" s="161"/>
    </row>
    <row r="23" spans="1:28" ht="20.45" customHeight="1">
      <c r="A23" s="161"/>
      <c r="B23" s="43"/>
      <c r="C23" s="43"/>
      <c r="D23" s="43"/>
      <c r="E23" s="43"/>
      <c r="F23" s="43"/>
      <c r="G23" s="43"/>
      <c r="H23" s="43"/>
      <c r="I23" s="43"/>
      <c r="J23" s="43"/>
      <c r="K23" s="43"/>
      <c r="L23" s="43"/>
      <c r="M23" s="43"/>
      <c r="N23" s="43"/>
      <c r="O23" s="45"/>
      <c r="P23" s="40"/>
      <c r="Q23" s="40"/>
      <c r="R23" s="40"/>
      <c r="S23" s="40"/>
      <c r="T23" s="38"/>
      <c r="U23" s="41"/>
      <c r="V23" s="41"/>
      <c r="W23" s="41"/>
      <c r="X23" s="170" t="s">
        <v>33</v>
      </c>
      <c r="Y23" s="171">
        <f>データシート!D62</f>
        <v>0</v>
      </c>
      <c r="Z23" s="180" t="s">
        <v>32</v>
      </c>
      <c r="AA23" s="51"/>
      <c r="AB23" s="161"/>
    </row>
    <row r="24" spans="1:28" ht="20.45" customHeight="1" thickBot="1">
      <c r="A24" s="161"/>
      <c r="B24" s="43"/>
      <c r="C24" s="181" t="str">
        <f>データシート!C3&amp;"-"&amp;データシート!E3</f>
        <v>4月-6月</v>
      </c>
      <c r="D24" s="182">
        <f>SUM(データシート!C24:E24)</f>
        <v>0</v>
      </c>
      <c r="E24" s="183" t="s">
        <v>26</v>
      </c>
      <c r="F24" s="183" t="s">
        <v>38</v>
      </c>
      <c r="G24" s="45"/>
      <c r="H24" s="45"/>
      <c r="I24" s="262" t="s">
        <v>147</v>
      </c>
      <c r="J24" s="262"/>
      <c r="K24" s="262"/>
      <c r="L24" s="45"/>
      <c r="M24" s="45"/>
      <c r="N24" s="184"/>
      <c r="O24" s="40"/>
      <c r="P24" s="40"/>
      <c r="Q24" s="40"/>
      <c r="R24" s="40"/>
      <c r="S24" s="40"/>
      <c r="T24" s="38"/>
      <c r="U24" s="41"/>
      <c r="V24" s="41"/>
      <c r="W24" s="41"/>
      <c r="X24" s="44"/>
      <c r="Y24" s="40"/>
      <c r="Z24" s="42"/>
      <c r="AA24" s="44"/>
      <c r="AB24" s="161"/>
    </row>
    <row r="25" spans="1:28" ht="20.45" customHeight="1" thickBot="1">
      <c r="A25" s="161"/>
      <c r="B25" s="43"/>
      <c r="C25" s="181" t="str">
        <f>データシート!F3&amp;"-"&amp;データシート!H3</f>
        <v>7月-9月</v>
      </c>
      <c r="D25" s="182">
        <f>SUM(データシート!F24:H24)</f>
        <v>0</v>
      </c>
      <c r="E25" s="183" t="s">
        <v>26</v>
      </c>
      <c r="F25" s="271">
        <f>データシート!O24</f>
        <v>0</v>
      </c>
      <c r="G25" s="272"/>
      <c r="H25" s="185" t="s">
        <v>35</v>
      </c>
      <c r="I25" s="262"/>
      <c r="J25" s="262"/>
      <c r="K25" s="262"/>
      <c r="L25" s="271">
        <f>ROUND(F25/14,0)</f>
        <v>0</v>
      </c>
      <c r="M25" s="272"/>
      <c r="N25" s="186"/>
      <c r="O25" s="40"/>
      <c r="P25" s="40"/>
      <c r="Q25" s="40"/>
      <c r="R25" s="40"/>
      <c r="S25" s="40"/>
      <c r="T25" s="174"/>
      <c r="U25" s="42"/>
      <c r="V25" s="42"/>
      <c r="W25" s="42"/>
      <c r="X25" s="175" t="s">
        <v>31</v>
      </c>
      <c r="Y25" s="261" t="str">
        <f>"　"&amp;データシート!E61</f>
        <v>　前年数値なし</v>
      </c>
      <c r="Z25" s="261"/>
      <c r="AA25" s="42"/>
      <c r="AB25" s="187"/>
    </row>
    <row r="26" spans="1:28" ht="20.45" customHeight="1" thickBot="1">
      <c r="A26" s="161"/>
      <c r="B26" s="43"/>
      <c r="C26" s="181" t="str">
        <f>データシート!I3&amp;"-"&amp;データシート!K3</f>
        <v>10月-12月</v>
      </c>
      <c r="D26" s="188">
        <f>SUM(データシート!I24:K24)</f>
        <v>0</v>
      </c>
      <c r="E26" s="183" t="s">
        <v>26</v>
      </c>
      <c r="F26" s="273"/>
      <c r="G26" s="274"/>
      <c r="H26" s="183" t="s">
        <v>26</v>
      </c>
      <c r="I26" s="262"/>
      <c r="J26" s="262"/>
      <c r="K26" s="262"/>
      <c r="L26" s="273"/>
      <c r="M26" s="274"/>
      <c r="N26" s="183" t="s">
        <v>34</v>
      </c>
      <c r="O26" s="38"/>
      <c r="P26" s="40"/>
      <c r="Q26" s="40"/>
      <c r="R26" s="40"/>
      <c r="S26" s="40"/>
      <c r="T26" s="39"/>
      <c r="U26" s="39"/>
      <c r="V26" s="39"/>
      <c r="W26" s="39"/>
      <c r="X26" s="175" t="s">
        <v>30</v>
      </c>
      <c r="Y26" s="261" t="str">
        <f>"　"&amp;データシート!E60</f>
        <v>　前年数値なし</v>
      </c>
      <c r="Z26" s="261"/>
      <c r="AA26" s="48"/>
      <c r="AB26" s="161"/>
    </row>
    <row r="27" spans="1:28" ht="20.45" customHeight="1" thickBot="1">
      <c r="A27" s="161"/>
      <c r="B27" s="43"/>
      <c r="C27" s="181" t="str">
        <f>データシート!L3&amp;"-"&amp;データシート!N3</f>
        <v>1月-3月</v>
      </c>
      <c r="D27" s="188">
        <f>SUM(データシート!L24:N24)</f>
        <v>0</v>
      </c>
      <c r="E27" s="183" t="s">
        <v>26</v>
      </c>
      <c r="F27" s="40"/>
      <c r="G27" s="40"/>
      <c r="H27" s="40"/>
      <c r="I27" s="40"/>
      <c r="J27" s="40"/>
      <c r="K27" s="40"/>
      <c r="L27" s="40"/>
      <c r="M27" s="40"/>
      <c r="N27" s="186"/>
      <c r="O27" s="40"/>
      <c r="P27" s="40"/>
      <c r="Q27" s="40"/>
      <c r="R27" s="40"/>
      <c r="S27" s="40"/>
      <c r="T27" s="39"/>
      <c r="U27" s="39"/>
      <c r="V27" s="39"/>
      <c r="W27" s="39"/>
      <c r="X27" s="175" t="s">
        <v>29</v>
      </c>
      <c r="Y27" s="261" t="str">
        <f>"　"&amp;データシート!E59</f>
        <v>　前年数値なし</v>
      </c>
      <c r="Z27" s="261"/>
      <c r="AA27" s="48"/>
      <c r="AB27" s="161"/>
    </row>
    <row r="28" spans="1:28" ht="20.45" customHeight="1" thickBot="1">
      <c r="A28" s="161"/>
      <c r="B28" s="43"/>
      <c r="C28" s="43"/>
      <c r="D28" s="43"/>
      <c r="E28" s="189"/>
      <c r="F28" s="190" t="s">
        <v>105</v>
      </c>
      <c r="G28" s="191">
        <v>4</v>
      </c>
      <c r="H28" s="192" t="s">
        <v>49</v>
      </c>
      <c r="I28" s="192"/>
      <c r="J28" s="192"/>
      <c r="K28" s="192"/>
      <c r="L28" s="192"/>
      <c r="M28" s="193"/>
      <c r="N28" s="43"/>
      <c r="O28" s="40"/>
      <c r="P28" s="40"/>
      <c r="Q28" s="40"/>
      <c r="R28" s="40"/>
      <c r="S28" s="40"/>
      <c r="T28" s="38"/>
      <c r="U28" s="41"/>
      <c r="V28" s="41"/>
      <c r="W28" s="41"/>
      <c r="X28" s="175" t="s">
        <v>24</v>
      </c>
      <c r="Y28" s="261" t="str">
        <f>"　"&amp;データシート!E58</f>
        <v>　前年数値なし</v>
      </c>
      <c r="Z28" s="261"/>
      <c r="AA28" s="48"/>
      <c r="AB28" s="161"/>
    </row>
    <row r="29" spans="1:28" ht="20.45" customHeight="1" thickBot="1">
      <c r="A29" s="161"/>
      <c r="B29" s="43"/>
      <c r="C29" s="43"/>
      <c r="D29" s="43"/>
      <c r="E29" s="189"/>
      <c r="F29" s="264">
        <f>LOOKUP(G28,データシート!G57:G64,データシート!L57:L64)</f>
        <v>18040</v>
      </c>
      <c r="G29" s="265"/>
      <c r="H29" s="194" t="s">
        <v>48</v>
      </c>
      <c r="I29" s="194"/>
      <c r="J29" s="194"/>
      <c r="K29" s="194"/>
      <c r="L29" s="194"/>
      <c r="M29" s="195"/>
      <c r="N29" s="43"/>
      <c r="O29" s="40"/>
      <c r="P29" s="40"/>
      <c r="Q29" s="40"/>
      <c r="R29" s="40"/>
      <c r="S29" s="40"/>
      <c r="T29" s="38"/>
      <c r="U29" s="41"/>
      <c r="V29" s="41"/>
      <c r="W29" s="41"/>
      <c r="X29" s="175" t="s">
        <v>28</v>
      </c>
      <c r="Y29" s="261" t="str">
        <f>"　"&amp;データシート!E57</f>
        <v>　前年数値なし</v>
      </c>
      <c r="Z29" s="261"/>
      <c r="AA29" s="48"/>
      <c r="AB29" s="161"/>
    </row>
    <row r="30" spans="1:28" ht="20.45" customHeight="1">
      <c r="A30" s="161"/>
      <c r="B30" s="43"/>
      <c r="C30" s="43"/>
      <c r="D30" s="43"/>
      <c r="E30" s="43"/>
      <c r="F30" s="263" t="s">
        <v>159</v>
      </c>
      <c r="G30" s="263"/>
      <c r="H30" s="263"/>
      <c r="I30" s="263"/>
      <c r="J30" s="263"/>
      <c r="K30" s="263"/>
      <c r="L30" s="263"/>
      <c r="M30" s="263"/>
      <c r="N30" s="263"/>
      <c r="O30" s="40"/>
      <c r="P30" s="40"/>
      <c r="Q30" s="40"/>
      <c r="R30" s="40"/>
      <c r="S30" s="40"/>
      <c r="T30" s="38"/>
      <c r="U30" s="41"/>
      <c r="V30" s="41"/>
      <c r="W30" s="41"/>
      <c r="X30" s="40"/>
      <c r="Y30" s="40"/>
      <c r="Z30" s="42"/>
      <c r="AA30" s="48"/>
      <c r="AB30" s="161"/>
    </row>
    <row r="31" spans="1:28" ht="18" customHeight="1">
      <c r="A31" s="161"/>
      <c r="B31" s="43"/>
      <c r="C31" s="38"/>
      <c r="D31" s="38"/>
      <c r="E31" s="40"/>
      <c r="F31" s="40"/>
      <c r="G31" s="40"/>
      <c r="H31" s="40"/>
      <c r="I31" s="40"/>
      <c r="J31" s="40"/>
      <c r="K31" s="40"/>
      <c r="L31" s="40"/>
      <c r="M31" s="40"/>
      <c r="N31" s="40"/>
      <c r="O31" s="40"/>
      <c r="P31" s="40"/>
      <c r="Q31" s="40"/>
      <c r="R31" s="39"/>
      <c r="S31" s="39"/>
      <c r="T31" s="39"/>
      <c r="U31" s="39"/>
      <c r="V31" s="39"/>
      <c r="W31" s="39"/>
      <c r="X31" s="39"/>
      <c r="Y31" s="39"/>
      <c r="Z31" s="39"/>
      <c r="AA31" s="41"/>
      <c r="AB31" s="161"/>
    </row>
    <row r="32" spans="1:28" ht="5.0999999999999996" customHeight="1">
      <c r="A32" s="161"/>
      <c r="B32" s="43"/>
      <c r="C32" s="196"/>
      <c r="D32" s="197"/>
      <c r="E32" s="196"/>
      <c r="F32" s="43"/>
      <c r="G32" s="43"/>
      <c r="H32" s="43"/>
      <c r="I32" s="43"/>
      <c r="J32" s="43"/>
      <c r="K32" s="43"/>
      <c r="L32" s="43"/>
      <c r="M32" s="43"/>
      <c r="N32" s="43"/>
      <c r="O32" s="43"/>
      <c r="P32" s="43"/>
      <c r="Q32" s="43"/>
      <c r="R32" s="43"/>
      <c r="S32" s="43"/>
      <c r="T32" s="43"/>
      <c r="U32" s="43"/>
      <c r="V32" s="43"/>
      <c r="W32" s="43"/>
      <c r="X32" s="43"/>
      <c r="Y32" s="43"/>
      <c r="Z32" s="43"/>
      <c r="AA32" s="43"/>
      <c r="AB32" s="161"/>
    </row>
    <row r="33" spans="2:4" ht="18" customHeight="1">
      <c r="B33" s="239" t="s">
        <v>68</v>
      </c>
      <c r="C33" s="239"/>
      <c r="D33" s="239"/>
    </row>
  </sheetData>
  <mergeCells count="25">
    <mergeCell ref="T2:W2"/>
    <mergeCell ref="T3:V3"/>
    <mergeCell ref="Y22:Z22"/>
    <mergeCell ref="F25:G26"/>
    <mergeCell ref="L25:M26"/>
    <mergeCell ref="Y25:Z25"/>
    <mergeCell ref="Y26:Z26"/>
    <mergeCell ref="I2:N4"/>
    <mergeCell ref="S5:Z6"/>
    <mergeCell ref="X7:Z7"/>
    <mergeCell ref="Y9:Z9"/>
    <mergeCell ref="Y16:Z16"/>
    <mergeCell ref="X20:Z20"/>
    <mergeCell ref="Y13:Z13"/>
    <mergeCell ref="Y12:Z12"/>
    <mergeCell ref="Y29:Z29"/>
    <mergeCell ref="I24:K26"/>
    <mergeCell ref="Y15:Z15"/>
    <mergeCell ref="Y14:Z14"/>
    <mergeCell ref="B33:D33"/>
    <mergeCell ref="F30:N30"/>
    <mergeCell ref="F29:G29"/>
    <mergeCell ref="S18:Z19"/>
    <mergeCell ref="Y27:Z27"/>
    <mergeCell ref="Y28:Z28"/>
  </mergeCells>
  <phoneticPr fontId="1"/>
  <conditionalFormatting sqref="AA18:AA19 AA31 U15:W17 U7:W11 AA5:AA6">
    <cfRule type="iconSet" priority="7">
      <iconSet iconSet="5Arrows">
        <cfvo type="percent" val="0"/>
        <cfvo type="num" val="-0.1"/>
        <cfvo type="num" val="-0.05"/>
        <cfvo type="num" val="0.05"/>
        <cfvo type="num" val="0.1"/>
      </iconSet>
    </cfRule>
  </conditionalFormatting>
  <conditionalFormatting sqref="U28:W30 U20:W24">
    <cfRule type="iconSet" priority="8">
      <iconSet iconSet="5Arrows">
        <cfvo type="percent" val="0"/>
        <cfvo type="num" val="-0.1"/>
        <cfvo type="num" val="-0.05"/>
        <cfvo type="num" val="0.05"/>
        <cfvo type="num" val="0.1"/>
      </iconSet>
    </cfRule>
  </conditionalFormatting>
  <conditionalFormatting sqref="Y9 Y12:Z16">
    <cfRule type="containsText" dxfId="5" priority="5" operator="containsText" text="増加">
      <formula>NOT(ISERROR(SEARCH("増加",Y9)))</formula>
    </cfRule>
    <cfRule type="containsText" dxfId="4" priority="6" operator="containsText" text="減少">
      <formula>NOT(ISERROR(SEARCH("減少",Y9)))</formula>
    </cfRule>
  </conditionalFormatting>
  <conditionalFormatting sqref="Y22">
    <cfRule type="containsText" dxfId="3" priority="3" operator="containsText" text="増加">
      <formula>NOT(ISERROR(SEARCH("増加",Y22)))</formula>
    </cfRule>
    <cfRule type="containsText" dxfId="2" priority="4" operator="containsText" text="減少">
      <formula>NOT(ISERROR(SEARCH("減少",Y22)))</formula>
    </cfRule>
  </conditionalFormatting>
  <conditionalFormatting sqref="Y25:Z29">
    <cfRule type="containsText" dxfId="1" priority="1" operator="containsText" text="増加">
      <formula>NOT(ISERROR(SEARCH("増加",Y25)))</formula>
    </cfRule>
    <cfRule type="containsText" dxfId="0" priority="2" operator="containsText" text="減少">
      <formula>NOT(ISERROR(SEARCH("減少",Y25)))</formula>
    </cfRule>
  </conditionalFormatting>
  <hyperlinks>
    <hyperlink ref="B33" location="説明書!A1" display="→　説明書へ戻る"/>
  </hyperlinks>
  <pageMargins left="0.19685039370078741" right="0.19685039370078741" top="0.19685039370078741" bottom="0.19685039370078741" header="0" footer="0"/>
  <pageSetup paperSize="9" scale="99"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87"/>
  <sheetViews>
    <sheetView view="pageBreakPreview" topLeftCell="A43" zoomScaleNormal="100" zoomScaleSheetLayoutView="100" workbookViewId="0">
      <selection activeCell="S59" sqref="S59"/>
    </sheetView>
  </sheetViews>
  <sheetFormatPr defaultRowHeight="11.25"/>
  <cols>
    <col min="1" max="1" width="8.625" style="59" customWidth="1"/>
    <col min="2" max="2" width="9" style="59" bestFit="1" customWidth="1"/>
    <col min="3" max="14" width="7.625" style="59" customWidth="1"/>
    <col min="15" max="16" width="8.625" style="59" customWidth="1"/>
    <col min="17" max="16384" width="9" style="59"/>
  </cols>
  <sheetData>
    <row r="1" spans="1:16">
      <c r="A1" s="59" t="s">
        <v>60</v>
      </c>
      <c r="C1" s="63" t="str">
        <f>IF(SUM(C4:C10)&gt;0,1,"")</f>
        <v/>
      </c>
      <c r="D1" s="63" t="str">
        <f>IF(SUM(D4:D10)&gt;0,2,"")</f>
        <v/>
      </c>
      <c r="E1" s="63" t="str">
        <f>IF(SUM(E4:E10)&gt;0,3,"")</f>
        <v/>
      </c>
      <c r="F1" s="63" t="str">
        <f>IF(SUM(F4:F10)&gt;0,4,"")</f>
        <v/>
      </c>
      <c r="G1" s="63" t="str">
        <f>IF(SUM(G4:G10)&gt;0,5,"")</f>
        <v/>
      </c>
      <c r="H1" s="63" t="str">
        <f>IF(SUM(H4:H10)&gt;0,6,"")</f>
        <v/>
      </c>
      <c r="I1" s="63" t="str">
        <f>IF(SUM(I4:I10)&gt;0,7,"")</f>
        <v/>
      </c>
      <c r="J1" s="63" t="str">
        <f>IF(SUM(J4:J10)&gt;0,8,"")</f>
        <v/>
      </c>
      <c r="K1" s="63" t="str">
        <f>IF(SUM(K4:K10)&gt;0,9,"")</f>
        <v/>
      </c>
      <c r="L1" s="63" t="str">
        <f>IF(SUM(L4:L10)&gt;0,10,"")</f>
        <v/>
      </c>
      <c r="M1" s="63" t="str">
        <f>IF(SUM(M4:M10)&gt;0,11,"")</f>
        <v/>
      </c>
      <c r="N1" s="63" t="str">
        <f>IF(SUM(N4:N10)&gt;0,12,"")</f>
        <v/>
      </c>
      <c r="O1" s="83" t="s">
        <v>62</v>
      </c>
      <c r="P1" s="84">
        <f>入力シート!R2</f>
        <v>4</v>
      </c>
    </row>
    <row r="2" spans="1:16" ht="11.25" customHeight="1">
      <c r="A2" s="306"/>
      <c r="B2" s="306"/>
      <c r="C2" s="300" t="s">
        <v>116</v>
      </c>
      <c r="D2" s="301"/>
      <c r="E2" s="301"/>
      <c r="F2" s="301"/>
      <c r="G2" s="301"/>
      <c r="H2" s="301"/>
      <c r="I2" s="301"/>
      <c r="J2" s="301"/>
      <c r="K2" s="301"/>
      <c r="L2" s="301"/>
      <c r="M2" s="301"/>
      <c r="N2" s="302"/>
      <c r="O2" s="305" t="s">
        <v>113</v>
      </c>
      <c r="P2" s="305"/>
    </row>
    <row r="3" spans="1:16">
      <c r="A3" s="306"/>
      <c r="B3" s="306"/>
      <c r="C3" s="65" t="str">
        <f>入力シート!E5&amp;"月"</f>
        <v>4月</v>
      </c>
      <c r="D3" s="93" t="str">
        <f>入力シート!F5&amp;"月"</f>
        <v>5月</v>
      </c>
      <c r="E3" s="93" t="str">
        <f>入力シート!G5&amp;"月"</f>
        <v>6月</v>
      </c>
      <c r="F3" s="93" t="str">
        <f>入力シート!H5&amp;"月"</f>
        <v>7月</v>
      </c>
      <c r="G3" s="93" t="str">
        <f>入力シート!I5&amp;"月"</f>
        <v>8月</v>
      </c>
      <c r="H3" s="93" t="str">
        <f>入力シート!J5&amp;"月"</f>
        <v>9月</v>
      </c>
      <c r="I3" s="93" t="str">
        <f>入力シート!K5&amp;"月"</f>
        <v>10月</v>
      </c>
      <c r="J3" s="93" t="str">
        <f>入力シート!L5&amp;"月"</f>
        <v>11月</v>
      </c>
      <c r="K3" s="93" t="str">
        <f>入力シート!M5&amp;"月"</f>
        <v>12月</v>
      </c>
      <c r="L3" s="93" t="str">
        <f>入力シート!N5&amp;"月"</f>
        <v>1月</v>
      </c>
      <c r="M3" s="93" t="str">
        <f>入力シート!O5&amp;"月"</f>
        <v>2月</v>
      </c>
      <c r="N3" s="93" t="str">
        <f>入力シート!P5&amp;"月"</f>
        <v>3月</v>
      </c>
      <c r="O3" s="66" t="s">
        <v>25</v>
      </c>
      <c r="P3" s="66" t="s">
        <v>54</v>
      </c>
    </row>
    <row r="4" spans="1:16">
      <c r="A4" s="306" t="s">
        <v>55</v>
      </c>
      <c r="B4" s="85" t="s">
        <v>120</v>
      </c>
      <c r="C4" s="67">
        <f>入力シート!E6</f>
        <v>0</v>
      </c>
      <c r="D4" s="67">
        <f>入力シート!F6</f>
        <v>0</v>
      </c>
      <c r="E4" s="67">
        <f>入力シート!G6</f>
        <v>0</v>
      </c>
      <c r="F4" s="67">
        <f>入力シート!H6</f>
        <v>0</v>
      </c>
      <c r="G4" s="67">
        <f>入力シート!I6</f>
        <v>0</v>
      </c>
      <c r="H4" s="67">
        <f>入力シート!J6</f>
        <v>0</v>
      </c>
      <c r="I4" s="67">
        <f>入力シート!K6</f>
        <v>0</v>
      </c>
      <c r="J4" s="67">
        <f>入力シート!L6</f>
        <v>0</v>
      </c>
      <c r="K4" s="67">
        <f>入力シート!M6</f>
        <v>0</v>
      </c>
      <c r="L4" s="67">
        <f>入力シート!N6</f>
        <v>0</v>
      </c>
      <c r="M4" s="67">
        <f>入力シート!O6</f>
        <v>0</v>
      </c>
      <c r="N4" s="67">
        <f>入力シート!P6</f>
        <v>0</v>
      </c>
      <c r="O4" s="67">
        <f>入力シート!Q6</f>
        <v>0</v>
      </c>
      <c r="P4" s="68" t="str">
        <f>入力シート!S6</f>
        <v/>
      </c>
    </row>
    <row r="5" spans="1:16">
      <c r="A5" s="306"/>
      <c r="B5" s="86" t="s">
        <v>121</v>
      </c>
      <c r="C5" s="69">
        <f>入力シート!E7</f>
        <v>0</v>
      </c>
      <c r="D5" s="69">
        <f>入力シート!F7</f>
        <v>0</v>
      </c>
      <c r="E5" s="69">
        <f>入力シート!G7</f>
        <v>0</v>
      </c>
      <c r="F5" s="69">
        <f>入力シート!H7</f>
        <v>0</v>
      </c>
      <c r="G5" s="69">
        <f>入力シート!I7</f>
        <v>0</v>
      </c>
      <c r="H5" s="69">
        <f>入力シート!J7</f>
        <v>0</v>
      </c>
      <c r="I5" s="69">
        <f>入力シート!K7</f>
        <v>0</v>
      </c>
      <c r="J5" s="69">
        <f>入力シート!L7</f>
        <v>0</v>
      </c>
      <c r="K5" s="69">
        <f>入力シート!M7</f>
        <v>0</v>
      </c>
      <c r="L5" s="69">
        <f>入力シート!N7</f>
        <v>0</v>
      </c>
      <c r="M5" s="69">
        <f>入力シート!O7</f>
        <v>0</v>
      </c>
      <c r="N5" s="69">
        <f>入力シート!P7</f>
        <v>0</v>
      </c>
      <c r="O5" s="69">
        <f>入力シート!Q7</f>
        <v>0</v>
      </c>
      <c r="P5" s="70" t="str">
        <f>入力シート!S7</f>
        <v/>
      </c>
    </row>
    <row r="6" spans="1:16">
      <c r="A6" s="306"/>
      <c r="B6" s="86" t="s">
        <v>123</v>
      </c>
      <c r="C6" s="69">
        <f>入力シート!E8</f>
        <v>0</v>
      </c>
      <c r="D6" s="69">
        <f>入力シート!F8</f>
        <v>0</v>
      </c>
      <c r="E6" s="69">
        <f>入力シート!G8</f>
        <v>0</v>
      </c>
      <c r="F6" s="69">
        <f>入力シート!H8</f>
        <v>0</v>
      </c>
      <c r="G6" s="69">
        <f>入力シート!I8</f>
        <v>0</v>
      </c>
      <c r="H6" s="69">
        <f>入力シート!J8</f>
        <v>0</v>
      </c>
      <c r="I6" s="69">
        <f>入力シート!K8</f>
        <v>0</v>
      </c>
      <c r="J6" s="69">
        <f>入力シート!L8</f>
        <v>0</v>
      </c>
      <c r="K6" s="69">
        <f>入力シート!M8</f>
        <v>0</v>
      </c>
      <c r="L6" s="69">
        <f>入力シート!N8</f>
        <v>0</v>
      </c>
      <c r="M6" s="69">
        <f>入力シート!O8</f>
        <v>0</v>
      </c>
      <c r="N6" s="69">
        <f>入力シート!P8</f>
        <v>0</v>
      </c>
      <c r="O6" s="69">
        <f>入力シート!Q8</f>
        <v>0</v>
      </c>
      <c r="P6" s="70" t="str">
        <f>入力シート!S8</f>
        <v/>
      </c>
    </row>
    <row r="7" spans="1:16">
      <c r="A7" s="306"/>
      <c r="B7" s="86" t="s">
        <v>126</v>
      </c>
      <c r="C7" s="69">
        <f>入力シート!E9</f>
        <v>0</v>
      </c>
      <c r="D7" s="69">
        <f>入力シート!F9</f>
        <v>0</v>
      </c>
      <c r="E7" s="69">
        <f>入力シート!G9</f>
        <v>0</v>
      </c>
      <c r="F7" s="69">
        <f>入力シート!H9</f>
        <v>0</v>
      </c>
      <c r="G7" s="69">
        <f>入力シート!I9</f>
        <v>0</v>
      </c>
      <c r="H7" s="69">
        <f>入力シート!J9</f>
        <v>0</v>
      </c>
      <c r="I7" s="69">
        <f>入力シート!K9</f>
        <v>0</v>
      </c>
      <c r="J7" s="69">
        <f>入力シート!L9</f>
        <v>0</v>
      </c>
      <c r="K7" s="69">
        <f>入力シート!M9</f>
        <v>0</v>
      </c>
      <c r="L7" s="69">
        <f>入力シート!N9</f>
        <v>0</v>
      </c>
      <c r="M7" s="69">
        <f>入力シート!O9</f>
        <v>0</v>
      </c>
      <c r="N7" s="69">
        <f>入力シート!P9</f>
        <v>0</v>
      </c>
      <c r="O7" s="69">
        <f>入力シート!Q9</f>
        <v>0</v>
      </c>
      <c r="P7" s="70" t="str">
        <f>入力シート!S9</f>
        <v/>
      </c>
    </row>
    <row r="8" spans="1:16">
      <c r="A8" s="306"/>
      <c r="B8" s="86" t="s">
        <v>125</v>
      </c>
      <c r="C8" s="69">
        <f>入力シート!E10</f>
        <v>0</v>
      </c>
      <c r="D8" s="69">
        <f>入力シート!F10</f>
        <v>0</v>
      </c>
      <c r="E8" s="69">
        <f>入力シート!G10</f>
        <v>0</v>
      </c>
      <c r="F8" s="69">
        <f>入力シート!H10</f>
        <v>0</v>
      </c>
      <c r="G8" s="69">
        <f>入力シート!I10</f>
        <v>0</v>
      </c>
      <c r="H8" s="69">
        <f>入力シート!J10</f>
        <v>0</v>
      </c>
      <c r="I8" s="69">
        <f>入力シート!K10</f>
        <v>0</v>
      </c>
      <c r="J8" s="69">
        <f>入力シート!L10</f>
        <v>0</v>
      </c>
      <c r="K8" s="69">
        <f>入力シート!M10</f>
        <v>0</v>
      </c>
      <c r="L8" s="69">
        <f>入力シート!N10</f>
        <v>0</v>
      </c>
      <c r="M8" s="69">
        <f>入力シート!O10</f>
        <v>0</v>
      </c>
      <c r="N8" s="69">
        <f>入力シート!P10</f>
        <v>0</v>
      </c>
      <c r="O8" s="69">
        <f>入力シート!Q10</f>
        <v>0</v>
      </c>
      <c r="P8" s="70" t="str">
        <f>入力シート!S10</f>
        <v/>
      </c>
    </row>
    <row r="9" spans="1:16">
      <c r="A9" s="306"/>
      <c r="B9" s="86" t="s">
        <v>127</v>
      </c>
      <c r="C9" s="69">
        <f>入力シート!E11</f>
        <v>0</v>
      </c>
      <c r="D9" s="69">
        <f>入力シート!F11</f>
        <v>0</v>
      </c>
      <c r="E9" s="69">
        <f>入力シート!G11</f>
        <v>0</v>
      </c>
      <c r="F9" s="69">
        <f>入力シート!H11</f>
        <v>0</v>
      </c>
      <c r="G9" s="69">
        <f>入力シート!I11</f>
        <v>0</v>
      </c>
      <c r="H9" s="69">
        <f>入力シート!J11</f>
        <v>0</v>
      </c>
      <c r="I9" s="69">
        <f>入力シート!K11</f>
        <v>0</v>
      </c>
      <c r="J9" s="69">
        <f>入力シート!L11</f>
        <v>0</v>
      </c>
      <c r="K9" s="69">
        <f>入力シート!M11</f>
        <v>0</v>
      </c>
      <c r="L9" s="69">
        <f>入力シート!N11</f>
        <v>0</v>
      </c>
      <c r="M9" s="69">
        <f>入力シート!O11</f>
        <v>0</v>
      </c>
      <c r="N9" s="69">
        <f>入力シート!P11</f>
        <v>0</v>
      </c>
      <c r="O9" s="69">
        <f>入力シート!Q11</f>
        <v>0</v>
      </c>
      <c r="P9" s="70" t="str">
        <f>入力シート!S11</f>
        <v/>
      </c>
    </row>
    <row r="10" spans="1:16">
      <c r="A10" s="306"/>
      <c r="B10" s="87" t="s">
        <v>128</v>
      </c>
      <c r="C10" s="71">
        <f>入力シート!E12</f>
        <v>0</v>
      </c>
      <c r="D10" s="71">
        <f>入力シート!F12</f>
        <v>0</v>
      </c>
      <c r="E10" s="71">
        <f>入力シート!G12</f>
        <v>0</v>
      </c>
      <c r="F10" s="71">
        <f>入力シート!H12</f>
        <v>0</v>
      </c>
      <c r="G10" s="71">
        <f>入力シート!I12</f>
        <v>0</v>
      </c>
      <c r="H10" s="71">
        <f>入力シート!J12</f>
        <v>0</v>
      </c>
      <c r="I10" s="71">
        <f>入力シート!K12</f>
        <v>0</v>
      </c>
      <c r="J10" s="71">
        <f>入力シート!L12</f>
        <v>0</v>
      </c>
      <c r="K10" s="71">
        <f>入力シート!M12</f>
        <v>0</v>
      </c>
      <c r="L10" s="71">
        <f>入力シート!N12</f>
        <v>0</v>
      </c>
      <c r="M10" s="71">
        <f>入力シート!O12</f>
        <v>0</v>
      </c>
      <c r="N10" s="71">
        <f>入力シート!P12</f>
        <v>0</v>
      </c>
      <c r="O10" s="71">
        <f>入力シート!Q12</f>
        <v>0</v>
      </c>
      <c r="P10" s="72" t="str">
        <f>入力シート!S12</f>
        <v/>
      </c>
    </row>
    <row r="11" spans="1:16">
      <c r="A11" s="306" t="s">
        <v>51</v>
      </c>
      <c r="B11" s="85" t="s">
        <v>129</v>
      </c>
      <c r="C11" s="67">
        <f>入力シート!E16</f>
        <v>0</v>
      </c>
      <c r="D11" s="67">
        <f>入力シート!F16</f>
        <v>0</v>
      </c>
      <c r="E11" s="67">
        <f>入力シート!G16</f>
        <v>0</v>
      </c>
      <c r="F11" s="67">
        <f>入力シート!H16</f>
        <v>0</v>
      </c>
      <c r="G11" s="67">
        <f>入力シート!I16</f>
        <v>0</v>
      </c>
      <c r="H11" s="67">
        <f>入力シート!J16</f>
        <v>0</v>
      </c>
      <c r="I11" s="67">
        <f>入力シート!K16</f>
        <v>0</v>
      </c>
      <c r="J11" s="67">
        <f>入力シート!L16</f>
        <v>0</v>
      </c>
      <c r="K11" s="67">
        <f>入力シート!M16</f>
        <v>0</v>
      </c>
      <c r="L11" s="67">
        <f>入力シート!N16</f>
        <v>0</v>
      </c>
      <c r="M11" s="67">
        <f>入力シート!O16</f>
        <v>0</v>
      </c>
      <c r="N11" s="67">
        <f>入力シート!P16</f>
        <v>0</v>
      </c>
      <c r="O11" s="67">
        <f>入力シート!Q16</f>
        <v>0</v>
      </c>
      <c r="P11" s="68" t="str">
        <f>入力シート!S16</f>
        <v/>
      </c>
    </row>
    <row r="12" spans="1:16">
      <c r="A12" s="306"/>
      <c r="B12" s="86" t="s">
        <v>130</v>
      </c>
      <c r="C12" s="69">
        <f>入力シート!E17</f>
        <v>0</v>
      </c>
      <c r="D12" s="69">
        <f>入力シート!F17</f>
        <v>0</v>
      </c>
      <c r="E12" s="69">
        <f>入力シート!G17</f>
        <v>0</v>
      </c>
      <c r="F12" s="69">
        <f>入力シート!H17</f>
        <v>0</v>
      </c>
      <c r="G12" s="69">
        <f>入力シート!I17</f>
        <v>0</v>
      </c>
      <c r="H12" s="69">
        <f>入力シート!J17</f>
        <v>0</v>
      </c>
      <c r="I12" s="69">
        <f>入力シート!K17</f>
        <v>0</v>
      </c>
      <c r="J12" s="69">
        <f>入力シート!L17</f>
        <v>0</v>
      </c>
      <c r="K12" s="69">
        <f>入力シート!M17</f>
        <v>0</v>
      </c>
      <c r="L12" s="69">
        <f>入力シート!N17</f>
        <v>0</v>
      </c>
      <c r="M12" s="69">
        <f>入力シート!O17</f>
        <v>0</v>
      </c>
      <c r="N12" s="69">
        <f>入力シート!P17</f>
        <v>0</v>
      </c>
      <c r="O12" s="69">
        <f>入力シート!Q17</f>
        <v>0</v>
      </c>
      <c r="P12" s="70" t="str">
        <f>入力シート!S17</f>
        <v/>
      </c>
    </row>
    <row r="13" spans="1:16">
      <c r="A13" s="306"/>
      <c r="B13" s="86" t="s">
        <v>131</v>
      </c>
      <c r="C13" s="69">
        <f>入力シート!E18</f>
        <v>0</v>
      </c>
      <c r="D13" s="69">
        <f>入力シート!F18</f>
        <v>0</v>
      </c>
      <c r="E13" s="69">
        <f>入力シート!G18</f>
        <v>0</v>
      </c>
      <c r="F13" s="69">
        <f>入力シート!H18</f>
        <v>0</v>
      </c>
      <c r="G13" s="69">
        <f>入力シート!I18</f>
        <v>0</v>
      </c>
      <c r="H13" s="69">
        <f>入力シート!J18</f>
        <v>0</v>
      </c>
      <c r="I13" s="69">
        <f>入力シート!K18</f>
        <v>0</v>
      </c>
      <c r="J13" s="69">
        <f>入力シート!L18</f>
        <v>0</v>
      </c>
      <c r="K13" s="69">
        <f>入力シート!M18</f>
        <v>0</v>
      </c>
      <c r="L13" s="69">
        <f>入力シート!N18</f>
        <v>0</v>
      </c>
      <c r="M13" s="69">
        <f>入力シート!O18</f>
        <v>0</v>
      </c>
      <c r="N13" s="69">
        <f>入力シート!P18</f>
        <v>0</v>
      </c>
      <c r="O13" s="69">
        <f>入力シート!Q18</f>
        <v>0</v>
      </c>
      <c r="P13" s="70" t="str">
        <f>入力シート!S18</f>
        <v/>
      </c>
    </row>
    <row r="14" spans="1:16">
      <c r="A14" s="306"/>
      <c r="B14" s="86" t="s">
        <v>132</v>
      </c>
      <c r="C14" s="69">
        <f>入力シート!E19</f>
        <v>0</v>
      </c>
      <c r="D14" s="69">
        <f>入力シート!F19</f>
        <v>0</v>
      </c>
      <c r="E14" s="69">
        <f>入力シート!G19</f>
        <v>0</v>
      </c>
      <c r="F14" s="69">
        <f>入力シート!H19</f>
        <v>0</v>
      </c>
      <c r="G14" s="69">
        <f>入力シート!I19</f>
        <v>0</v>
      </c>
      <c r="H14" s="69">
        <f>入力シート!J19</f>
        <v>0</v>
      </c>
      <c r="I14" s="69">
        <f>入力シート!K19</f>
        <v>0</v>
      </c>
      <c r="J14" s="69">
        <f>入力シート!L19</f>
        <v>0</v>
      </c>
      <c r="K14" s="69">
        <f>入力シート!M19</f>
        <v>0</v>
      </c>
      <c r="L14" s="69">
        <f>入力シート!N19</f>
        <v>0</v>
      </c>
      <c r="M14" s="69">
        <f>入力シート!O19</f>
        <v>0</v>
      </c>
      <c r="N14" s="69">
        <f>入力シート!P19</f>
        <v>0</v>
      </c>
      <c r="O14" s="69">
        <f>入力シート!Q19</f>
        <v>0</v>
      </c>
      <c r="P14" s="70" t="str">
        <f>入力シート!S19</f>
        <v/>
      </c>
    </row>
    <row r="15" spans="1:16">
      <c r="A15" s="306"/>
      <c r="B15" s="86" t="s">
        <v>133</v>
      </c>
      <c r="C15" s="69">
        <f>入力シート!E20</f>
        <v>0</v>
      </c>
      <c r="D15" s="69">
        <f>入力シート!F20</f>
        <v>0</v>
      </c>
      <c r="E15" s="69">
        <f>入力シート!G20</f>
        <v>0</v>
      </c>
      <c r="F15" s="69">
        <f>入力シート!H20</f>
        <v>0</v>
      </c>
      <c r="G15" s="69">
        <f>入力シート!I20</f>
        <v>0</v>
      </c>
      <c r="H15" s="69">
        <f>入力シート!J20</f>
        <v>0</v>
      </c>
      <c r="I15" s="69">
        <f>入力シート!K20</f>
        <v>0</v>
      </c>
      <c r="J15" s="69">
        <f>入力シート!L20</f>
        <v>0</v>
      </c>
      <c r="K15" s="69">
        <f>入力シート!M20</f>
        <v>0</v>
      </c>
      <c r="L15" s="69">
        <f>入力シート!N20</f>
        <v>0</v>
      </c>
      <c r="M15" s="69">
        <f>入力シート!O20</f>
        <v>0</v>
      </c>
      <c r="N15" s="69">
        <f>入力シート!P20</f>
        <v>0</v>
      </c>
      <c r="O15" s="69">
        <f>入力シート!Q20</f>
        <v>0</v>
      </c>
      <c r="P15" s="70" t="str">
        <f>入力シート!S20</f>
        <v/>
      </c>
    </row>
    <row r="16" spans="1:16">
      <c r="A16" s="306"/>
      <c r="B16" s="86" t="s">
        <v>134</v>
      </c>
      <c r="C16" s="69">
        <f>入力シート!E21</f>
        <v>0</v>
      </c>
      <c r="D16" s="69">
        <f>入力シート!F21</f>
        <v>0</v>
      </c>
      <c r="E16" s="69">
        <f>入力シート!G21</f>
        <v>0</v>
      </c>
      <c r="F16" s="69">
        <f>入力シート!H21</f>
        <v>0</v>
      </c>
      <c r="G16" s="69">
        <f>入力シート!I21</f>
        <v>0</v>
      </c>
      <c r="H16" s="69">
        <f>入力シート!J21</f>
        <v>0</v>
      </c>
      <c r="I16" s="69">
        <f>入力シート!K21</f>
        <v>0</v>
      </c>
      <c r="J16" s="69">
        <f>入力シート!L21</f>
        <v>0</v>
      </c>
      <c r="K16" s="69">
        <f>入力シート!M21</f>
        <v>0</v>
      </c>
      <c r="L16" s="69">
        <f>入力シート!N21</f>
        <v>0</v>
      </c>
      <c r="M16" s="69">
        <f>入力シート!O21</f>
        <v>0</v>
      </c>
      <c r="N16" s="69">
        <f>入力シート!P21</f>
        <v>0</v>
      </c>
      <c r="O16" s="69">
        <f>入力シート!Q21</f>
        <v>0</v>
      </c>
      <c r="P16" s="70" t="str">
        <f>入力シート!S21</f>
        <v/>
      </c>
    </row>
    <row r="17" spans="1:16">
      <c r="A17" s="306"/>
      <c r="B17" s="87" t="s">
        <v>135</v>
      </c>
      <c r="C17" s="71">
        <f>入力シート!E22</f>
        <v>0</v>
      </c>
      <c r="D17" s="71">
        <f>入力シート!F22</f>
        <v>0</v>
      </c>
      <c r="E17" s="71">
        <f>入力シート!G22</f>
        <v>0</v>
      </c>
      <c r="F17" s="71">
        <f>入力シート!H22</f>
        <v>0</v>
      </c>
      <c r="G17" s="71">
        <f>入力シート!I22</f>
        <v>0</v>
      </c>
      <c r="H17" s="71">
        <f>入力シート!J22</f>
        <v>0</v>
      </c>
      <c r="I17" s="71">
        <f>入力シート!K22</f>
        <v>0</v>
      </c>
      <c r="J17" s="71">
        <f>入力シート!L22</f>
        <v>0</v>
      </c>
      <c r="K17" s="71">
        <f>入力シート!M22</f>
        <v>0</v>
      </c>
      <c r="L17" s="71">
        <f>入力シート!N22</f>
        <v>0</v>
      </c>
      <c r="M17" s="71">
        <f>入力シート!O22</f>
        <v>0</v>
      </c>
      <c r="N17" s="71">
        <f>入力シート!P22</f>
        <v>0</v>
      </c>
      <c r="O17" s="71">
        <f>入力シート!Q22</f>
        <v>0</v>
      </c>
      <c r="P17" s="72" t="str">
        <f>入力シート!S22</f>
        <v/>
      </c>
    </row>
    <row r="18" spans="1:16">
      <c r="A18" s="306"/>
      <c r="B18" s="88" t="s">
        <v>59</v>
      </c>
      <c r="C18" s="61">
        <f>入力シート!E23</f>
        <v>0</v>
      </c>
      <c r="D18" s="61">
        <f>入力シート!F23</f>
        <v>0</v>
      </c>
      <c r="E18" s="61">
        <f>入力シート!G23</f>
        <v>0</v>
      </c>
      <c r="F18" s="61">
        <f>入力シート!H23</f>
        <v>0</v>
      </c>
      <c r="G18" s="61">
        <f>入力シート!I23</f>
        <v>0</v>
      </c>
      <c r="H18" s="61">
        <f>入力シート!J23</f>
        <v>0</v>
      </c>
      <c r="I18" s="61">
        <f>入力シート!K23</f>
        <v>0</v>
      </c>
      <c r="J18" s="61">
        <f>入力シート!L23</f>
        <v>0</v>
      </c>
      <c r="K18" s="61">
        <f>入力シート!M23</f>
        <v>0</v>
      </c>
      <c r="L18" s="61">
        <f>入力シート!N23</f>
        <v>0</v>
      </c>
      <c r="M18" s="61">
        <f>入力シート!O23</f>
        <v>0</v>
      </c>
      <c r="N18" s="61">
        <f>入力シート!P23</f>
        <v>0</v>
      </c>
      <c r="O18" s="61">
        <f>入力シート!Q23</f>
        <v>0</v>
      </c>
      <c r="P18" s="62" t="str">
        <f>入力シート!S23</f>
        <v/>
      </c>
    </row>
    <row r="19" spans="1:16">
      <c r="A19" s="306" t="s">
        <v>142</v>
      </c>
      <c r="B19" s="85" t="s">
        <v>136</v>
      </c>
      <c r="C19" s="67">
        <f>入力シート!E27</f>
        <v>0</v>
      </c>
      <c r="D19" s="67">
        <f>入力シート!F27</f>
        <v>0</v>
      </c>
      <c r="E19" s="67">
        <f>入力シート!G27</f>
        <v>0</v>
      </c>
      <c r="F19" s="67">
        <f>入力シート!H27</f>
        <v>0</v>
      </c>
      <c r="G19" s="67">
        <f>入力シート!I27</f>
        <v>0</v>
      </c>
      <c r="H19" s="67">
        <f>入力シート!J27</f>
        <v>0</v>
      </c>
      <c r="I19" s="67">
        <f>入力シート!K27</f>
        <v>0</v>
      </c>
      <c r="J19" s="67">
        <f>入力シート!L27</f>
        <v>0</v>
      </c>
      <c r="K19" s="67">
        <f>入力シート!M27</f>
        <v>0</v>
      </c>
      <c r="L19" s="67">
        <f>入力シート!N27</f>
        <v>0</v>
      </c>
      <c r="M19" s="67">
        <f>入力シート!O27</f>
        <v>0</v>
      </c>
      <c r="N19" s="67">
        <f>入力シート!P27</f>
        <v>0</v>
      </c>
      <c r="O19" s="67">
        <f>入力シート!Q27</f>
        <v>0</v>
      </c>
      <c r="P19" s="68" t="str">
        <f>入力シート!S27</f>
        <v/>
      </c>
    </row>
    <row r="20" spans="1:16">
      <c r="A20" s="306"/>
      <c r="B20" s="86" t="s">
        <v>138</v>
      </c>
      <c r="C20" s="69">
        <f>入力シート!E28</f>
        <v>0</v>
      </c>
      <c r="D20" s="69">
        <f>入力シート!F28</f>
        <v>0</v>
      </c>
      <c r="E20" s="69">
        <f>入力シート!G28</f>
        <v>0</v>
      </c>
      <c r="F20" s="69">
        <f>入力シート!H28</f>
        <v>0</v>
      </c>
      <c r="G20" s="69">
        <f>入力シート!I28</f>
        <v>0</v>
      </c>
      <c r="H20" s="69">
        <f>入力シート!J28</f>
        <v>0</v>
      </c>
      <c r="I20" s="69">
        <f>入力シート!K28</f>
        <v>0</v>
      </c>
      <c r="J20" s="69">
        <f>入力シート!L28</f>
        <v>0</v>
      </c>
      <c r="K20" s="69">
        <f>入力シート!M28</f>
        <v>0</v>
      </c>
      <c r="L20" s="69">
        <f>入力シート!N28</f>
        <v>0</v>
      </c>
      <c r="M20" s="69">
        <f>入力シート!O28</f>
        <v>0</v>
      </c>
      <c r="N20" s="69">
        <f>入力シート!P28</f>
        <v>0</v>
      </c>
      <c r="O20" s="69">
        <f>入力シート!Q28</f>
        <v>0</v>
      </c>
      <c r="P20" s="70" t="str">
        <f>入力シート!S28</f>
        <v/>
      </c>
    </row>
    <row r="21" spans="1:16">
      <c r="A21" s="306"/>
      <c r="B21" s="86" t="s">
        <v>139</v>
      </c>
      <c r="C21" s="69">
        <f>入力シート!E29</f>
        <v>0</v>
      </c>
      <c r="D21" s="69">
        <f>入力シート!F29</f>
        <v>0</v>
      </c>
      <c r="E21" s="69">
        <f>入力シート!G29</f>
        <v>0</v>
      </c>
      <c r="F21" s="69">
        <f>入力シート!H29</f>
        <v>0</v>
      </c>
      <c r="G21" s="69">
        <f>入力シート!I29</f>
        <v>0</v>
      </c>
      <c r="H21" s="69">
        <f>入力シート!J29</f>
        <v>0</v>
      </c>
      <c r="I21" s="69">
        <f>入力シート!K29</f>
        <v>0</v>
      </c>
      <c r="J21" s="69">
        <f>入力シート!L29</f>
        <v>0</v>
      </c>
      <c r="K21" s="69">
        <f>入力シート!M29</f>
        <v>0</v>
      </c>
      <c r="L21" s="69">
        <f>入力シート!N29</f>
        <v>0</v>
      </c>
      <c r="M21" s="69">
        <f>入力シート!O29</f>
        <v>0</v>
      </c>
      <c r="N21" s="69">
        <f>入力シート!P29</f>
        <v>0</v>
      </c>
      <c r="O21" s="69">
        <f>入力シート!Q29</f>
        <v>0</v>
      </c>
      <c r="P21" s="70" t="str">
        <f>入力シート!S29</f>
        <v/>
      </c>
    </row>
    <row r="22" spans="1:16">
      <c r="A22" s="306"/>
      <c r="B22" s="86" t="s">
        <v>140</v>
      </c>
      <c r="C22" s="69">
        <f>入力シート!E30</f>
        <v>0</v>
      </c>
      <c r="D22" s="69">
        <f>入力シート!F30</f>
        <v>0</v>
      </c>
      <c r="E22" s="69">
        <f>入力シート!G30</f>
        <v>0</v>
      </c>
      <c r="F22" s="69">
        <f>入力シート!H30</f>
        <v>0</v>
      </c>
      <c r="G22" s="69">
        <f>入力シート!I30</f>
        <v>0</v>
      </c>
      <c r="H22" s="69">
        <f>入力シート!J30</f>
        <v>0</v>
      </c>
      <c r="I22" s="69">
        <f>入力シート!K30</f>
        <v>0</v>
      </c>
      <c r="J22" s="69">
        <f>入力シート!L30</f>
        <v>0</v>
      </c>
      <c r="K22" s="69">
        <f>入力シート!M30</f>
        <v>0</v>
      </c>
      <c r="L22" s="69">
        <f>入力シート!N30</f>
        <v>0</v>
      </c>
      <c r="M22" s="69">
        <f>入力シート!O30</f>
        <v>0</v>
      </c>
      <c r="N22" s="69">
        <f>入力シート!P30</f>
        <v>0</v>
      </c>
      <c r="O22" s="69">
        <f>入力シート!Q30</f>
        <v>0</v>
      </c>
      <c r="P22" s="70" t="str">
        <f>入力シート!S30</f>
        <v/>
      </c>
    </row>
    <row r="23" spans="1:16">
      <c r="A23" s="306"/>
      <c r="B23" s="87" t="s">
        <v>141</v>
      </c>
      <c r="C23" s="71">
        <f>入力シート!E31</f>
        <v>0</v>
      </c>
      <c r="D23" s="71">
        <f>入力シート!F31</f>
        <v>0</v>
      </c>
      <c r="E23" s="71">
        <f>入力シート!G31</f>
        <v>0</v>
      </c>
      <c r="F23" s="71">
        <f>入力シート!H31</f>
        <v>0</v>
      </c>
      <c r="G23" s="71">
        <f>入力シート!I31</f>
        <v>0</v>
      </c>
      <c r="H23" s="71">
        <f>入力シート!J31</f>
        <v>0</v>
      </c>
      <c r="I23" s="71">
        <f>入力シート!K31</f>
        <v>0</v>
      </c>
      <c r="J23" s="71">
        <f>入力シート!L31</f>
        <v>0</v>
      </c>
      <c r="K23" s="71">
        <f>入力シート!M31</f>
        <v>0</v>
      </c>
      <c r="L23" s="71">
        <f>入力シート!N31</f>
        <v>0</v>
      </c>
      <c r="M23" s="71">
        <f>入力シート!O31</f>
        <v>0</v>
      </c>
      <c r="N23" s="71">
        <f>入力シート!P31</f>
        <v>0</v>
      </c>
      <c r="O23" s="71">
        <f>入力シート!Q31</f>
        <v>0</v>
      </c>
      <c r="P23" s="72" t="str">
        <f>入力シート!S31</f>
        <v/>
      </c>
    </row>
    <row r="24" spans="1:16">
      <c r="A24" s="306"/>
      <c r="B24" s="88" t="s">
        <v>59</v>
      </c>
      <c r="C24" s="61">
        <f>入力シート!E32</f>
        <v>0</v>
      </c>
      <c r="D24" s="61">
        <f>入力シート!F32</f>
        <v>0</v>
      </c>
      <c r="E24" s="61">
        <f>入力シート!G32</f>
        <v>0</v>
      </c>
      <c r="F24" s="61">
        <f>入力シート!H32</f>
        <v>0</v>
      </c>
      <c r="G24" s="61">
        <f>入力シート!I32</f>
        <v>0</v>
      </c>
      <c r="H24" s="61">
        <f>入力シート!J32</f>
        <v>0</v>
      </c>
      <c r="I24" s="61">
        <f>入力シート!K32</f>
        <v>0</v>
      </c>
      <c r="J24" s="61">
        <f>入力シート!L32</f>
        <v>0</v>
      </c>
      <c r="K24" s="61">
        <f>入力シート!M32</f>
        <v>0</v>
      </c>
      <c r="L24" s="61">
        <f>入力シート!N32</f>
        <v>0</v>
      </c>
      <c r="M24" s="61">
        <f>入力シート!O32</f>
        <v>0</v>
      </c>
      <c r="N24" s="61">
        <f>入力シート!P32</f>
        <v>0</v>
      </c>
      <c r="O24" s="61">
        <f>入力シート!Q32</f>
        <v>0</v>
      </c>
      <c r="P24" s="62" t="str">
        <f>入力シート!S32</f>
        <v/>
      </c>
    </row>
    <row r="25" spans="1:16" ht="11.25" customHeight="1">
      <c r="A25" s="305" t="s">
        <v>81</v>
      </c>
      <c r="B25" s="305"/>
      <c r="C25" s="300" t="s">
        <v>115</v>
      </c>
      <c r="D25" s="301"/>
      <c r="E25" s="301"/>
      <c r="F25" s="301"/>
      <c r="G25" s="301"/>
      <c r="H25" s="301"/>
      <c r="I25" s="301"/>
      <c r="J25" s="301"/>
      <c r="K25" s="301"/>
      <c r="L25" s="301"/>
      <c r="M25" s="301"/>
      <c r="N25" s="302"/>
      <c r="O25" s="305" t="s">
        <v>117</v>
      </c>
      <c r="P25" s="305"/>
    </row>
    <row r="26" spans="1:16">
      <c r="A26" s="308"/>
      <c r="B26" s="305"/>
      <c r="C26" s="60" t="str">
        <f>入力シート!E40&amp;"月"</f>
        <v>4月</v>
      </c>
      <c r="D26" s="92" t="str">
        <f>入力シート!F40&amp;"月"</f>
        <v>5月</v>
      </c>
      <c r="E26" s="92" t="str">
        <f>入力シート!G40&amp;"月"</f>
        <v>6月</v>
      </c>
      <c r="F26" s="92" t="str">
        <f>入力シート!H40&amp;"月"</f>
        <v>7月</v>
      </c>
      <c r="G26" s="92" t="str">
        <f>入力シート!I40&amp;"月"</f>
        <v>8月</v>
      </c>
      <c r="H26" s="92" t="str">
        <f>入力シート!J40&amp;"月"</f>
        <v>9月</v>
      </c>
      <c r="I26" s="92" t="str">
        <f>入力シート!K40&amp;"月"</f>
        <v>10月</v>
      </c>
      <c r="J26" s="92" t="str">
        <f>入力シート!L40&amp;"月"</f>
        <v>11月</v>
      </c>
      <c r="K26" s="92" t="str">
        <f>入力シート!M40&amp;"月"</f>
        <v>12月</v>
      </c>
      <c r="L26" s="92" t="str">
        <f>入力シート!N40&amp;"月"</f>
        <v>1月</v>
      </c>
      <c r="M26" s="92" t="str">
        <f>入力シート!O40&amp;"月"</f>
        <v>2月</v>
      </c>
      <c r="N26" s="92" t="str">
        <f>入力シート!P40&amp;"月"</f>
        <v>3月</v>
      </c>
      <c r="O26" s="64" t="s">
        <v>25</v>
      </c>
      <c r="P26" s="64" t="s">
        <v>53</v>
      </c>
    </row>
    <row r="27" spans="1:16">
      <c r="A27" s="306" t="s">
        <v>52</v>
      </c>
      <c r="B27" s="85" t="s">
        <v>120</v>
      </c>
      <c r="C27" s="67">
        <f>入力シート!E41</f>
        <v>0</v>
      </c>
      <c r="D27" s="67">
        <f>入力シート!F41</f>
        <v>0</v>
      </c>
      <c r="E27" s="67">
        <f>入力シート!G41</f>
        <v>0</v>
      </c>
      <c r="F27" s="67">
        <f>入力シート!H41</f>
        <v>0</v>
      </c>
      <c r="G27" s="67">
        <f>入力シート!I41</f>
        <v>0</v>
      </c>
      <c r="H27" s="67">
        <f>入力シート!J41</f>
        <v>0</v>
      </c>
      <c r="I27" s="67">
        <f>入力シート!K41</f>
        <v>0</v>
      </c>
      <c r="J27" s="67">
        <f>入力シート!L41</f>
        <v>0</v>
      </c>
      <c r="K27" s="67">
        <f>入力シート!M41</f>
        <v>0</v>
      </c>
      <c r="L27" s="67">
        <f>入力シート!N41</f>
        <v>0</v>
      </c>
      <c r="M27" s="67">
        <f>入力シート!O41</f>
        <v>0</v>
      </c>
      <c r="N27" s="67">
        <f>入力シート!P41</f>
        <v>0</v>
      </c>
      <c r="O27" s="67">
        <f>入力シート!Q41</f>
        <v>0</v>
      </c>
      <c r="P27" s="67">
        <f>入力シート!S41</f>
        <v>0</v>
      </c>
    </row>
    <row r="28" spans="1:16">
      <c r="A28" s="306"/>
      <c r="B28" s="86" t="s">
        <v>121</v>
      </c>
      <c r="C28" s="69">
        <f>入力シート!E42</f>
        <v>0</v>
      </c>
      <c r="D28" s="69">
        <f>入力シート!F42</f>
        <v>0</v>
      </c>
      <c r="E28" s="69">
        <f>入力シート!G42</f>
        <v>0</v>
      </c>
      <c r="F28" s="69">
        <f>入力シート!H42</f>
        <v>0</v>
      </c>
      <c r="G28" s="69">
        <f>入力シート!I42</f>
        <v>0</v>
      </c>
      <c r="H28" s="69">
        <f>入力シート!J42</f>
        <v>0</v>
      </c>
      <c r="I28" s="69">
        <f>入力シート!K42</f>
        <v>0</v>
      </c>
      <c r="J28" s="69">
        <f>入力シート!L42</f>
        <v>0</v>
      </c>
      <c r="K28" s="69">
        <f>入力シート!M42</f>
        <v>0</v>
      </c>
      <c r="L28" s="69">
        <f>入力シート!N42</f>
        <v>0</v>
      </c>
      <c r="M28" s="69">
        <f>入力シート!O42</f>
        <v>0</v>
      </c>
      <c r="N28" s="69">
        <f>入力シート!P42</f>
        <v>0</v>
      </c>
      <c r="O28" s="69">
        <f>入力シート!Q42</f>
        <v>0</v>
      </c>
      <c r="P28" s="69">
        <f>入力シート!S42</f>
        <v>0</v>
      </c>
    </row>
    <row r="29" spans="1:16">
      <c r="A29" s="306"/>
      <c r="B29" s="86" t="s">
        <v>122</v>
      </c>
      <c r="C29" s="69">
        <f>入力シート!E43</f>
        <v>0</v>
      </c>
      <c r="D29" s="69">
        <f>入力シート!F43</f>
        <v>0</v>
      </c>
      <c r="E29" s="69">
        <f>入力シート!G43</f>
        <v>0</v>
      </c>
      <c r="F29" s="69">
        <f>入力シート!H43</f>
        <v>0</v>
      </c>
      <c r="G29" s="69">
        <f>入力シート!I43</f>
        <v>0</v>
      </c>
      <c r="H29" s="69">
        <f>入力シート!J43</f>
        <v>0</v>
      </c>
      <c r="I29" s="69">
        <f>入力シート!K43</f>
        <v>0</v>
      </c>
      <c r="J29" s="69">
        <f>入力シート!L43</f>
        <v>0</v>
      </c>
      <c r="K29" s="69">
        <f>入力シート!M43</f>
        <v>0</v>
      </c>
      <c r="L29" s="69">
        <f>入力シート!N43</f>
        <v>0</v>
      </c>
      <c r="M29" s="69">
        <f>入力シート!O43</f>
        <v>0</v>
      </c>
      <c r="N29" s="69">
        <f>入力シート!P43</f>
        <v>0</v>
      </c>
      <c r="O29" s="69">
        <f>入力シート!Q43</f>
        <v>0</v>
      </c>
      <c r="P29" s="69">
        <f>入力シート!S43</f>
        <v>0</v>
      </c>
    </row>
    <row r="30" spans="1:16">
      <c r="A30" s="306"/>
      <c r="B30" s="86" t="s">
        <v>126</v>
      </c>
      <c r="C30" s="69">
        <f>入力シート!E44</f>
        <v>0</v>
      </c>
      <c r="D30" s="69">
        <f>入力シート!F44</f>
        <v>0</v>
      </c>
      <c r="E30" s="69">
        <f>入力シート!G44</f>
        <v>0</v>
      </c>
      <c r="F30" s="69">
        <f>入力シート!H44</f>
        <v>0</v>
      </c>
      <c r="G30" s="69">
        <f>入力シート!I44</f>
        <v>0</v>
      </c>
      <c r="H30" s="69">
        <f>入力シート!J44</f>
        <v>0</v>
      </c>
      <c r="I30" s="69">
        <f>入力シート!K44</f>
        <v>0</v>
      </c>
      <c r="J30" s="69">
        <f>入力シート!L44</f>
        <v>0</v>
      </c>
      <c r="K30" s="69">
        <f>入力シート!M44</f>
        <v>0</v>
      </c>
      <c r="L30" s="69">
        <f>入力シート!N44</f>
        <v>0</v>
      </c>
      <c r="M30" s="69">
        <f>入力シート!O44</f>
        <v>0</v>
      </c>
      <c r="N30" s="69">
        <f>入力シート!P44</f>
        <v>0</v>
      </c>
      <c r="O30" s="69">
        <f>入力シート!Q44</f>
        <v>0</v>
      </c>
      <c r="P30" s="69">
        <f>入力シート!S44</f>
        <v>0</v>
      </c>
    </row>
    <row r="31" spans="1:16">
      <c r="A31" s="306"/>
      <c r="B31" s="86" t="s">
        <v>124</v>
      </c>
      <c r="C31" s="69">
        <f>入力シート!E45</f>
        <v>0</v>
      </c>
      <c r="D31" s="69">
        <f>入力シート!F45</f>
        <v>0</v>
      </c>
      <c r="E31" s="69">
        <f>入力シート!G45</f>
        <v>0</v>
      </c>
      <c r="F31" s="69">
        <f>入力シート!H45</f>
        <v>0</v>
      </c>
      <c r="G31" s="69">
        <f>入力シート!I45</f>
        <v>0</v>
      </c>
      <c r="H31" s="69">
        <f>入力シート!J45</f>
        <v>0</v>
      </c>
      <c r="I31" s="69">
        <f>入力シート!K45</f>
        <v>0</v>
      </c>
      <c r="J31" s="69">
        <f>入力シート!L45</f>
        <v>0</v>
      </c>
      <c r="K31" s="69">
        <f>入力シート!M45</f>
        <v>0</v>
      </c>
      <c r="L31" s="69">
        <f>入力シート!N45</f>
        <v>0</v>
      </c>
      <c r="M31" s="69">
        <f>入力シート!O45</f>
        <v>0</v>
      </c>
      <c r="N31" s="69">
        <f>入力シート!P45</f>
        <v>0</v>
      </c>
      <c r="O31" s="69">
        <f>入力シート!Q45</f>
        <v>0</v>
      </c>
      <c r="P31" s="69">
        <f>入力シート!S45</f>
        <v>0</v>
      </c>
    </row>
    <row r="32" spans="1:16">
      <c r="A32" s="306"/>
      <c r="B32" s="86" t="s">
        <v>127</v>
      </c>
      <c r="C32" s="69">
        <f>入力シート!E46</f>
        <v>0</v>
      </c>
      <c r="D32" s="69">
        <f>入力シート!F46</f>
        <v>0</v>
      </c>
      <c r="E32" s="69">
        <f>入力シート!G46</f>
        <v>0</v>
      </c>
      <c r="F32" s="69">
        <f>入力シート!H46</f>
        <v>0</v>
      </c>
      <c r="G32" s="69">
        <f>入力シート!I46</f>
        <v>0</v>
      </c>
      <c r="H32" s="69">
        <f>入力シート!J46</f>
        <v>0</v>
      </c>
      <c r="I32" s="69">
        <f>入力シート!K46</f>
        <v>0</v>
      </c>
      <c r="J32" s="69">
        <f>入力シート!L46</f>
        <v>0</v>
      </c>
      <c r="K32" s="69">
        <f>入力シート!M46</f>
        <v>0</v>
      </c>
      <c r="L32" s="69">
        <f>入力シート!N46</f>
        <v>0</v>
      </c>
      <c r="M32" s="69">
        <f>入力シート!O46</f>
        <v>0</v>
      </c>
      <c r="N32" s="69">
        <f>入力シート!P46</f>
        <v>0</v>
      </c>
      <c r="O32" s="69">
        <f>入力シート!Q46</f>
        <v>0</v>
      </c>
      <c r="P32" s="69">
        <f>入力シート!S46</f>
        <v>0</v>
      </c>
    </row>
    <row r="33" spans="1:16">
      <c r="A33" s="306"/>
      <c r="B33" s="87" t="s">
        <v>128</v>
      </c>
      <c r="C33" s="71">
        <f>入力シート!E47</f>
        <v>0</v>
      </c>
      <c r="D33" s="71">
        <f>入力シート!F47</f>
        <v>0</v>
      </c>
      <c r="E33" s="71">
        <f>入力シート!G47</f>
        <v>0</v>
      </c>
      <c r="F33" s="71">
        <f>入力シート!H47</f>
        <v>0</v>
      </c>
      <c r="G33" s="71">
        <f>入力シート!I47</f>
        <v>0</v>
      </c>
      <c r="H33" s="71">
        <f>入力シート!J47</f>
        <v>0</v>
      </c>
      <c r="I33" s="71">
        <f>入力シート!K47</f>
        <v>0</v>
      </c>
      <c r="J33" s="71">
        <f>入力シート!L47</f>
        <v>0</v>
      </c>
      <c r="K33" s="71">
        <f>入力シート!M47</f>
        <v>0</v>
      </c>
      <c r="L33" s="71">
        <f>入力シート!N47</f>
        <v>0</v>
      </c>
      <c r="M33" s="71">
        <f>入力シート!O47</f>
        <v>0</v>
      </c>
      <c r="N33" s="71">
        <f>入力シート!P47</f>
        <v>0</v>
      </c>
      <c r="O33" s="71">
        <f>入力シート!Q47</f>
        <v>0</v>
      </c>
      <c r="P33" s="71">
        <f>入力シート!S47</f>
        <v>0</v>
      </c>
    </row>
    <row r="34" spans="1:16">
      <c r="A34" s="306" t="s">
        <v>51</v>
      </c>
      <c r="B34" s="85" t="s">
        <v>129</v>
      </c>
      <c r="C34" s="67">
        <f>入力シート!E51</f>
        <v>0</v>
      </c>
      <c r="D34" s="67">
        <f>入力シート!F51</f>
        <v>0</v>
      </c>
      <c r="E34" s="67">
        <f>入力シート!G51</f>
        <v>0</v>
      </c>
      <c r="F34" s="67">
        <f>入力シート!H51</f>
        <v>0</v>
      </c>
      <c r="G34" s="67">
        <f>入力シート!I51</f>
        <v>0</v>
      </c>
      <c r="H34" s="67">
        <f>入力シート!J51</f>
        <v>0</v>
      </c>
      <c r="I34" s="67">
        <f>入力シート!K51</f>
        <v>0</v>
      </c>
      <c r="J34" s="67">
        <f>入力シート!L51</f>
        <v>0</v>
      </c>
      <c r="K34" s="67">
        <f>入力シート!M51</f>
        <v>0</v>
      </c>
      <c r="L34" s="67">
        <f>入力シート!N51</f>
        <v>0</v>
      </c>
      <c r="M34" s="67">
        <f>入力シート!O51</f>
        <v>0</v>
      </c>
      <c r="N34" s="67">
        <f>入力シート!P51</f>
        <v>0</v>
      </c>
      <c r="O34" s="67">
        <f>入力シート!Q51</f>
        <v>0</v>
      </c>
      <c r="P34" s="67">
        <f>入力シート!S51</f>
        <v>0</v>
      </c>
    </row>
    <row r="35" spans="1:16">
      <c r="A35" s="306"/>
      <c r="B35" s="86" t="s">
        <v>130</v>
      </c>
      <c r="C35" s="69">
        <f>入力シート!E52</f>
        <v>0</v>
      </c>
      <c r="D35" s="69">
        <f>入力シート!F52</f>
        <v>0</v>
      </c>
      <c r="E35" s="69">
        <f>入力シート!G52</f>
        <v>0</v>
      </c>
      <c r="F35" s="69">
        <f>入力シート!H52</f>
        <v>0</v>
      </c>
      <c r="G35" s="69">
        <f>入力シート!I52</f>
        <v>0</v>
      </c>
      <c r="H35" s="69">
        <f>入力シート!J52</f>
        <v>0</v>
      </c>
      <c r="I35" s="69">
        <f>入力シート!K52</f>
        <v>0</v>
      </c>
      <c r="J35" s="69">
        <f>入力シート!L52</f>
        <v>0</v>
      </c>
      <c r="K35" s="69">
        <f>入力シート!M52</f>
        <v>0</v>
      </c>
      <c r="L35" s="69">
        <f>入力シート!N52</f>
        <v>0</v>
      </c>
      <c r="M35" s="69">
        <f>入力シート!O52</f>
        <v>0</v>
      </c>
      <c r="N35" s="69">
        <f>入力シート!P52</f>
        <v>0</v>
      </c>
      <c r="O35" s="69">
        <f>入力シート!Q52</f>
        <v>0</v>
      </c>
      <c r="P35" s="69">
        <f>入力シート!S52</f>
        <v>0</v>
      </c>
    </row>
    <row r="36" spans="1:16">
      <c r="A36" s="306"/>
      <c r="B36" s="86" t="s">
        <v>131</v>
      </c>
      <c r="C36" s="69">
        <f>入力シート!E53</f>
        <v>0</v>
      </c>
      <c r="D36" s="69">
        <f>入力シート!F53</f>
        <v>0</v>
      </c>
      <c r="E36" s="69">
        <f>入力シート!G53</f>
        <v>0</v>
      </c>
      <c r="F36" s="69">
        <f>入力シート!H53</f>
        <v>0</v>
      </c>
      <c r="G36" s="69">
        <f>入力シート!I53</f>
        <v>0</v>
      </c>
      <c r="H36" s="69">
        <f>入力シート!J53</f>
        <v>0</v>
      </c>
      <c r="I36" s="69">
        <f>入力シート!K53</f>
        <v>0</v>
      </c>
      <c r="J36" s="69">
        <f>入力シート!L53</f>
        <v>0</v>
      </c>
      <c r="K36" s="69">
        <f>入力シート!M53</f>
        <v>0</v>
      </c>
      <c r="L36" s="69">
        <f>入力シート!N53</f>
        <v>0</v>
      </c>
      <c r="M36" s="69">
        <f>入力シート!O53</f>
        <v>0</v>
      </c>
      <c r="N36" s="69">
        <f>入力シート!P53</f>
        <v>0</v>
      </c>
      <c r="O36" s="69">
        <f>入力シート!Q53</f>
        <v>0</v>
      </c>
      <c r="P36" s="69">
        <f>入力シート!S53</f>
        <v>0</v>
      </c>
    </row>
    <row r="37" spans="1:16">
      <c r="A37" s="306"/>
      <c r="B37" s="86" t="s">
        <v>132</v>
      </c>
      <c r="C37" s="69">
        <f>入力シート!E54</f>
        <v>0</v>
      </c>
      <c r="D37" s="69">
        <f>入力シート!F54</f>
        <v>0</v>
      </c>
      <c r="E37" s="69">
        <f>入力シート!G54</f>
        <v>0</v>
      </c>
      <c r="F37" s="69">
        <f>入力シート!H54</f>
        <v>0</v>
      </c>
      <c r="G37" s="69">
        <f>入力シート!I54</f>
        <v>0</v>
      </c>
      <c r="H37" s="69">
        <f>入力シート!J54</f>
        <v>0</v>
      </c>
      <c r="I37" s="69">
        <f>入力シート!K54</f>
        <v>0</v>
      </c>
      <c r="J37" s="69">
        <f>入力シート!L54</f>
        <v>0</v>
      </c>
      <c r="K37" s="69">
        <f>入力シート!M54</f>
        <v>0</v>
      </c>
      <c r="L37" s="69">
        <f>入力シート!N54</f>
        <v>0</v>
      </c>
      <c r="M37" s="69">
        <f>入力シート!O54</f>
        <v>0</v>
      </c>
      <c r="N37" s="69">
        <f>入力シート!P54</f>
        <v>0</v>
      </c>
      <c r="O37" s="69">
        <f>入力シート!Q54</f>
        <v>0</v>
      </c>
      <c r="P37" s="69">
        <f>入力シート!S54</f>
        <v>0</v>
      </c>
    </row>
    <row r="38" spans="1:16">
      <c r="A38" s="306"/>
      <c r="B38" s="86" t="s">
        <v>133</v>
      </c>
      <c r="C38" s="69">
        <f>入力シート!E55</f>
        <v>0</v>
      </c>
      <c r="D38" s="69">
        <f>入力シート!F55</f>
        <v>0</v>
      </c>
      <c r="E38" s="69">
        <f>入力シート!G55</f>
        <v>0</v>
      </c>
      <c r="F38" s="69">
        <f>入力シート!H55</f>
        <v>0</v>
      </c>
      <c r="G38" s="69">
        <f>入力シート!I55</f>
        <v>0</v>
      </c>
      <c r="H38" s="69">
        <f>入力シート!J55</f>
        <v>0</v>
      </c>
      <c r="I38" s="69">
        <f>入力シート!K55</f>
        <v>0</v>
      </c>
      <c r="J38" s="69">
        <f>入力シート!L55</f>
        <v>0</v>
      </c>
      <c r="K38" s="69">
        <f>入力シート!M55</f>
        <v>0</v>
      </c>
      <c r="L38" s="69">
        <f>入力シート!N55</f>
        <v>0</v>
      </c>
      <c r="M38" s="69">
        <f>入力シート!O55</f>
        <v>0</v>
      </c>
      <c r="N38" s="69">
        <f>入力シート!P55</f>
        <v>0</v>
      </c>
      <c r="O38" s="69">
        <f>入力シート!Q55</f>
        <v>0</v>
      </c>
      <c r="P38" s="69">
        <f>入力シート!S55</f>
        <v>0</v>
      </c>
    </row>
    <row r="39" spans="1:16">
      <c r="A39" s="306"/>
      <c r="B39" s="86" t="s">
        <v>134</v>
      </c>
      <c r="C39" s="69">
        <f>入力シート!E56</f>
        <v>0</v>
      </c>
      <c r="D39" s="69">
        <f>入力シート!F56</f>
        <v>0</v>
      </c>
      <c r="E39" s="69">
        <f>入力シート!G56</f>
        <v>0</v>
      </c>
      <c r="F39" s="69">
        <f>入力シート!H56</f>
        <v>0</v>
      </c>
      <c r="G39" s="69">
        <f>入力シート!I56</f>
        <v>0</v>
      </c>
      <c r="H39" s="69">
        <f>入力シート!J56</f>
        <v>0</v>
      </c>
      <c r="I39" s="69">
        <f>入力シート!K56</f>
        <v>0</v>
      </c>
      <c r="J39" s="69">
        <f>入力シート!L56</f>
        <v>0</v>
      </c>
      <c r="K39" s="69">
        <f>入力シート!M56</f>
        <v>0</v>
      </c>
      <c r="L39" s="69">
        <f>入力シート!N56</f>
        <v>0</v>
      </c>
      <c r="M39" s="69">
        <f>入力シート!O56</f>
        <v>0</v>
      </c>
      <c r="N39" s="69">
        <f>入力シート!P56</f>
        <v>0</v>
      </c>
      <c r="O39" s="69">
        <f>入力シート!Q56</f>
        <v>0</v>
      </c>
      <c r="P39" s="69">
        <f>入力シート!S56</f>
        <v>0</v>
      </c>
    </row>
    <row r="40" spans="1:16">
      <c r="A40" s="306"/>
      <c r="B40" s="87" t="s">
        <v>135</v>
      </c>
      <c r="C40" s="71">
        <f>入力シート!E57</f>
        <v>0</v>
      </c>
      <c r="D40" s="71">
        <f>入力シート!F57</f>
        <v>0</v>
      </c>
      <c r="E40" s="71">
        <f>入力シート!G57</f>
        <v>0</v>
      </c>
      <c r="F40" s="71">
        <f>入力シート!H57</f>
        <v>0</v>
      </c>
      <c r="G40" s="71">
        <f>入力シート!I57</f>
        <v>0</v>
      </c>
      <c r="H40" s="71">
        <f>入力シート!J57</f>
        <v>0</v>
      </c>
      <c r="I40" s="71">
        <f>入力シート!K57</f>
        <v>0</v>
      </c>
      <c r="J40" s="71">
        <f>入力シート!L57</f>
        <v>0</v>
      </c>
      <c r="K40" s="71">
        <f>入力シート!M57</f>
        <v>0</v>
      </c>
      <c r="L40" s="71">
        <f>入力シート!N57</f>
        <v>0</v>
      </c>
      <c r="M40" s="71">
        <f>入力シート!O57</f>
        <v>0</v>
      </c>
      <c r="N40" s="71">
        <f>入力シート!P57</f>
        <v>0</v>
      </c>
      <c r="O40" s="71">
        <f>入力シート!Q57</f>
        <v>0</v>
      </c>
      <c r="P40" s="71">
        <f>入力シート!S57</f>
        <v>0</v>
      </c>
    </row>
    <row r="41" spans="1:16">
      <c r="A41" s="306"/>
      <c r="B41" s="88" t="s">
        <v>59</v>
      </c>
      <c r="C41" s="61">
        <f>入力シート!E58</f>
        <v>0</v>
      </c>
      <c r="D41" s="61">
        <f>入力シート!F58</f>
        <v>0</v>
      </c>
      <c r="E41" s="61">
        <f>入力シート!G58</f>
        <v>0</v>
      </c>
      <c r="F41" s="61">
        <f>入力シート!H58</f>
        <v>0</v>
      </c>
      <c r="G41" s="61">
        <f>入力シート!I58</f>
        <v>0</v>
      </c>
      <c r="H41" s="61">
        <f>入力シート!J58</f>
        <v>0</v>
      </c>
      <c r="I41" s="61">
        <f>入力シート!K58</f>
        <v>0</v>
      </c>
      <c r="J41" s="61">
        <f>入力シート!L58</f>
        <v>0</v>
      </c>
      <c r="K41" s="61">
        <f>入力シート!M58</f>
        <v>0</v>
      </c>
      <c r="L41" s="61">
        <f>入力シート!N58</f>
        <v>0</v>
      </c>
      <c r="M41" s="61">
        <f>入力シート!O58</f>
        <v>0</v>
      </c>
      <c r="N41" s="61">
        <f>入力シート!P58</f>
        <v>0</v>
      </c>
      <c r="O41" s="61">
        <f>入力シート!Q58</f>
        <v>0</v>
      </c>
      <c r="P41" s="61">
        <f>入力シート!S58</f>
        <v>0</v>
      </c>
    </row>
    <row r="42" spans="1:16">
      <c r="A42" s="306" t="s">
        <v>142</v>
      </c>
      <c r="B42" s="85" t="s">
        <v>136</v>
      </c>
      <c r="C42" s="67">
        <f>入力シート!E62</f>
        <v>0</v>
      </c>
      <c r="D42" s="67">
        <f>入力シート!F62</f>
        <v>0</v>
      </c>
      <c r="E42" s="67">
        <f>入力シート!G62</f>
        <v>0</v>
      </c>
      <c r="F42" s="67">
        <f>入力シート!H62</f>
        <v>0</v>
      </c>
      <c r="G42" s="67">
        <f>入力シート!I62</f>
        <v>0</v>
      </c>
      <c r="H42" s="67">
        <f>入力シート!J62</f>
        <v>0</v>
      </c>
      <c r="I42" s="67">
        <f>入力シート!K62</f>
        <v>0</v>
      </c>
      <c r="J42" s="67">
        <f>入力シート!L62</f>
        <v>0</v>
      </c>
      <c r="K42" s="67">
        <f>入力シート!M62</f>
        <v>0</v>
      </c>
      <c r="L42" s="67">
        <f>入力シート!N62</f>
        <v>0</v>
      </c>
      <c r="M42" s="67">
        <f>入力シート!O62</f>
        <v>0</v>
      </c>
      <c r="N42" s="67">
        <f>入力シート!P62</f>
        <v>0</v>
      </c>
      <c r="O42" s="67">
        <f>入力シート!Q62</f>
        <v>0</v>
      </c>
      <c r="P42" s="67">
        <f>入力シート!S62</f>
        <v>0</v>
      </c>
    </row>
    <row r="43" spans="1:16">
      <c r="A43" s="306"/>
      <c r="B43" s="86" t="s">
        <v>137</v>
      </c>
      <c r="C43" s="69">
        <f>入力シート!E63</f>
        <v>0</v>
      </c>
      <c r="D43" s="69">
        <f>入力シート!F63</f>
        <v>0</v>
      </c>
      <c r="E43" s="69">
        <f>入力シート!G63</f>
        <v>0</v>
      </c>
      <c r="F43" s="69">
        <f>入力シート!H63</f>
        <v>0</v>
      </c>
      <c r="G43" s="69">
        <f>入力シート!I63</f>
        <v>0</v>
      </c>
      <c r="H43" s="69">
        <f>入力シート!J63</f>
        <v>0</v>
      </c>
      <c r="I43" s="69">
        <f>入力シート!K63</f>
        <v>0</v>
      </c>
      <c r="J43" s="69">
        <f>入力シート!L63</f>
        <v>0</v>
      </c>
      <c r="K43" s="69">
        <f>入力シート!M63</f>
        <v>0</v>
      </c>
      <c r="L43" s="69">
        <f>入力シート!N63</f>
        <v>0</v>
      </c>
      <c r="M43" s="69">
        <f>入力シート!O63</f>
        <v>0</v>
      </c>
      <c r="N43" s="69">
        <f>入力シート!P63</f>
        <v>0</v>
      </c>
      <c r="O43" s="69">
        <f>入力シート!Q63</f>
        <v>0</v>
      </c>
      <c r="P43" s="69">
        <f>入力シート!S63</f>
        <v>0</v>
      </c>
    </row>
    <row r="44" spans="1:16">
      <c r="A44" s="306"/>
      <c r="B44" s="86" t="s">
        <v>139</v>
      </c>
      <c r="C44" s="69">
        <f>入力シート!E64</f>
        <v>0</v>
      </c>
      <c r="D44" s="69">
        <f>入力シート!F64</f>
        <v>0</v>
      </c>
      <c r="E44" s="69">
        <f>入力シート!G64</f>
        <v>0</v>
      </c>
      <c r="F44" s="69">
        <f>入力シート!H64</f>
        <v>0</v>
      </c>
      <c r="G44" s="69">
        <f>入力シート!I64</f>
        <v>0</v>
      </c>
      <c r="H44" s="69">
        <f>入力シート!J64</f>
        <v>0</v>
      </c>
      <c r="I44" s="69">
        <f>入力シート!K64</f>
        <v>0</v>
      </c>
      <c r="J44" s="69">
        <f>入力シート!L64</f>
        <v>0</v>
      </c>
      <c r="K44" s="69">
        <f>入力シート!M64</f>
        <v>0</v>
      </c>
      <c r="L44" s="69">
        <f>入力シート!N64</f>
        <v>0</v>
      </c>
      <c r="M44" s="69">
        <f>入力シート!O64</f>
        <v>0</v>
      </c>
      <c r="N44" s="69">
        <f>入力シート!P64</f>
        <v>0</v>
      </c>
      <c r="O44" s="69">
        <f>入力シート!Q64</f>
        <v>0</v>
      </c>
      <c r="P44" s="69">
        <f>入力シート!S64</f>
        <v>0</v>
      </c>
    </row>
    <row r="45" spans="1:16">
      <c r="A45" s="306"/>
      <c r="B45" s="86" t="s">
        <v>140</v>
      </c>
      <c r="C45" s="69">
        <f>入力シート!E65</f>
        <v>0</v>
      </c>
      <c r="D45" s="69">
        <f>入力シート!F65</f>
        <v>0</v>
      </c>
      <c r="E45" s="69">
        <f>入力シート!G65</f>
        <v>0</v>
      </c>
      <c r="F45" s="69">
        <f>入力シート!H65</f>
        <v>0</v>
      </c>
      <c r="G45" s="69">
        <f>入力シート!I65</f>
        <v>0</v>
      </c>
      <c r="H45" s="69">
        <f>入力シート!J65</f>
        <v>0</v>
      </c>
      <c r="I45" s="69">
        <f>入力シート!K65</f>
        <v>0</v>
      </c>
      <c r="J45" s="69">
        <f>入力シート!L65</f>
        <v>0</v>
      </c>
      <c r="K45" s="69">
        <f>入力シート!M65</f>
        <v>0</v>
      </c>
      <c r="L45" s="69">
        <f>入力シート!N65</f>
        <v>0</v>
      </c>
      <c r="M45" s="69">
        <f>入力シート!O65</f>
        <v>0</v>
      </c>
      <c r="N45" s="69">
        <f>入力シート!P65</f>
        <v>0</v>
      </c>
      <c r="O45" s="69">
        <f>入力シート!Q65</f>
        <v>0</v>
      </c>
      <c r="P45" s="69">
        <f>入力シート!S65</f>
        <v>0</v>
      </c>
    </row>
    <row r="46" spans="1:16">
      <c r="A46" s="306"/>
      <c r="B46" s="87" t="s">
        <v>141</v>
      </c>
      <c r="C46" s="71">
        <f>入力シート!E66</f>
        <v>0</v>
      </c>
      <c r="D46" s="71">
        <f>入力シート!F66</f>
        <v>0</v>
      </c>
      <c r="E46" s="71">
        <f>入力シート!G66</f>
        <v>0</v>
      </c>
      <c r="F46" s="71">
        <f>入力シート!H66</f>
        <v>0</v>
      </c>
      <c r="G46" s="71">
        <f>入力シート!I66</f>
        <v>0</v>
      </c>
      <c r="H46" s="71">
        <f>入力シート!J66</f>
        <v>0</v>
      </c>
      <c r="I46" s="71">
        <f>入力シート!K66</f>
        <v>0</v>
      </c>
      <c r="J46" s="71">
        <f>入力シート!L66</f>
        <v>0</v>
      </c>
      <c r="K46" s="71">
        <f>入力シート!M66</f>
        <v>0</v>
      </c>
      <c r="L46" s="71">
        <f>入力シート!N66</f>
        <v>0</v>
      </c>
      <c r="M46" s="71">
        <f>入力シート!O66</f>
        <v>0</v>
      </c>
      <c r="N46" s="71">
        <f>入力シート!P66</f>
        <v>0</v>
      </c>
      <c r="O46" s="71">
        <f>入力シート!Q66</f>
        <v>0</v>
      </c>
      <c r="P46" s="71">
        <f>入力シート!S66</f>
        <v>0</v>
      </c>
    </row>
    <row r="47" spans="1:16">
      <c r="A47" s="306"/>
      <c r="B47" s="88" t="s">
        <v>59</v>
      </c>
      <c r="C47" s="61">
        <f>入力シート!E67</f>
        <v>0</v>
      </c>
      <c r="D47" s="61">
        <f>入力シート!F67</f>
        <v>0</v>
      </c>
      <c r="E47" s="61">
        <f>入力シート!G67</f>
        <v>0</v>
      </c>
      <c r="F47" s="61">
        <f>入力シート!H67</f>
        <v>0</v>
      </c>
      <c r="G47" s="61">
        <f>入力シート!I67</f>
        <v>0</v>
      </c>
      <c r="H47" s="61">
        <f>入力シート!J67</f>
        <v>0</v>
      </c>
      <c r="I47" s="61">
        <f>入力シート!K67</f>
        <v>0</v>
      </c>
      <c r="J47" s="61">
        <f>入力シート!L67</f>
        <v>0</v>
      </c>
      <c r="K47" s="61">
        <f>入力シート!M67</f>
        <v>0</v>
      </c>
      <c r="L47" s="61">
        <f>入力シート!N67</f>
        <v>0</v>
      </c>
      <c r="M47" s="61">
        <f>入力シート!O67</f>
        <v>0</v>
      </c>
      <c r="N47" s="61">
        <f>入力シート!P67</f>
        <v>0</v>
      </c>
      <c r="O47" s="61">
        <f>入力シート!Q67</f>
        <v>0</v>
      </c>
      <c r="P47" s="61">
        <f>入力シート!S67</f>
        <v>0</v>
      </c>
    </row>
    <row r="48" spans="1:16">
      <c r="A48" s="59" t="s">
        <v>80</v>
      </c>
      <c r="C48" s="74">
        <f>IF(MAX(C1:N1)&gt;=3,MAX(C1:N1)-2,1)</f>
        <v>1</v>
      </c>
      <c r="D48" s="59">
        <f>C48+1</f>
        <v>2</v>
      </c>
      <c r="E48" s="59">
        <f>D48+1</f>
        <v>3</v>
      </c>
    </row>
    <row r="49" spans="1:15" ht="13.5" customHeight="1">
      <c r="A49" s="306"/>
      <c r="B49" s="306"/>
      <c r="C49" s="97" t="s">
        <v>114</v>
      </c>
      <c r="D49" s="97" t="s">
        <v>112</v>
      </c>
      <c r="E49" s="97" t="s">
        <v>61</v>
      </c>
      <c r="G49" s="105" t="s">
        <v>153</v>
      </c>
      <c r="H49" s="79"/>
      <c r="I49" s="79"/>
      <c r="J49" s="79"/>
      <c r="O49" s="80"/>
    </row>
    <row r="50" spans="1:15">
      <c r="A50" s="307" t="s">
        <v>52</v>
      </c>
      <c r="B50" s="75" t="s">
        <v>120</v>
      </c>
      <c r="C50" s="67">
        <f t="shared" ref="C50:C57" si="0">P27</f>
        <v>0</v>
      </c>
      <c r="D50" s="67">
        <f t="shared" ref="D50:D57" si="1">O4</f>
        <v>0</v>
      </c>
      <c r="E50" s="149" t="str">
        <f t="shared" ref="E50:E68" si="2">IF(C50+D50&gt;0,IF(C50&lt;D50,ROUND((D50-C50)/C50*100,1)&amp;"％増加",IF(C50&gt;D50,ROUND((C50-D50)/C50*100,1)&amp;"％減少","増減なし")),"前年数値なし")</f>
        <v>前年数値なし</v>
      </c>
      <c r="G50" s="106" t="s">
        <v>94</v>
      </c>
      <c r="H50" s="79"/>
      <c r="I50" s="79"/>
      <c r="J50" s="79"/>
      <c r="O50" s="80"/>
    </row>
    <row r="51" spans="1:15">
      <c r="A51" s="307"/>
      <c r="B51" s="76" t="s">
        <v>121</v>
      </c>
      <c r="C51" s="69">
        <f t="shared" si="0"/>
        <v>0</v>
      </c>
      <c r="D51" s="69">
        <f t="shared" si="1"/>
        <v>0</v>
      </c>
      <c r="E51" s="149" t="str">
        <f t="shared" si="2"/>
        <v>前年数値なし</v>
      </c>
    </row>
    <row r="52" spans="1:15">
      <c r="A52" s="307"/>
      <c r="B52" s="76" t="s">
        <v>122</v>
      </c>
      <c r="C52" s="69">
        <f t="shared" si="0"/>
        <v>0</v>
      </c>
      <c r="D52" s="69">
        <f t="shared" si="1"/>
        <v>0</v>
      </c>
      <c r="E52" s="149" t="str">
        <f t="shared" si="2"/>
        <v>前年数値なし</v>
      </c>
      <c r="G52" s="79" t="s">
        <v>45</v>
      </c>
      <c r="H52" s="229">
        <v>4700</v>
      </c>
      <c r="I52" s="79" t="s">
        <v>46</v>
      </c>
      <c r="J52" s="79"/>
      <c r="K52" s="80">
        <v>2.74</v>
      </c>
      <c r="L52" s="80" t="s">
        <v>158</v>
      </c>
      <c r="M52" s="80"/>
      <c r="N52" s="230"/>
      <c r="O52" s="79"/>
    </row>
    <row r="53" spans="1:15">
      <c r="A53" s="307"/>
      <c r="B53" s="76" t="s">
        <v>126</v>
      </c>
      <c r="C53" s="69">
        <f t="shared" si="0"/>
        <v>0</v>
      </c>
      <c r="D53" s="69">
        <f t="shared" si="1"/>
        <v>0</v>
      </c>
      <c r="E53" s="149" t="str">
        <f t="shared" si="2"/>
        <v>前年数値なし</v>
      </c>
      <c r="G53" s="79" t="s">
        <v>85</v>
      </c>
      <c r="H53" s="229">
        <f>1950+1960</f>
        <v>3910</v>
      </c>
      <c r="I53" s="79" t="s">
        <v>46</v>
      </c>
      <c r="J53" s="79"/>
      <c r="K53" s="80">
        <v>1.95</v>
      </c>
      <c r="L53" s="80" t="s">
        <v>158</v>
      </c>
      <c r="M53" s="80"/>
      <c r="N53" s="230"/>
      <c r="O53" s="79"/>
    </row>
    <row r="54" spans="1:15">
      <c r="A54" s="307"/>
      <c r="B54" s="76" t="s">
        <v>124</v>
      </c>
      <c r="C54" s="69">
        <f t="shared" si="0"/>
        <v>0</v>
      </c>
      <c r="D54" s="69">
        <f t="shared" si="1"/>
        <v>0</v>
      </c>
      <c r="E54" s="149" t="str">
        <f t="shared" si="2"/>
        <v>前年数値なし</v>
      </c>
      <c r="G54" s="79"/>
      <c r="H54" s="80"/>
      <c r="I54" s="80"/>
      <c r="J54" s="80"/>
      <c r="K54" s="80"/>
      <c r="L54" s="80"/>
      <c r="M54" s="80"/>
      <c r="N54" s="80"/>
      <c r="O54" s="80"/>
    </row>
    <row r="55" spans="1:15">
      <c r="A55" s="307"/>
      <c r="B55" s="76" t="s">
        <v>127</v>
      </c>
      <c r="C55" s="69">
        <f t="shared" si="0"/>
        <v>0</v>
      </c>
      <c r="D55" s="69">
        <f t="shared" si="1"/>
        <v>0</v>
      </c>
      <c r="E55" s="149" t="str">
        <f t="shared" si="2"/>
        <v>前年数値なし</v>
      </c>
      <c r="G55" s="291" t="s">
        <v>87</v>
      </c>
      <c r="H55" s="282" t="s">
        <v>93</v>
      </c>
      <c r="I55" s="283"/>
      <c r="J55" s="282" t="s">
        <v>90</v>
      </c>
      <c r="K55" s="283"/>
      <c r="L55" s="277" t="s">
        <v>89</v>
      </c>
      <c r="M55" s="80"/>
      <c r="N55" s="80"/>
      <c r="O55" s="80"/>
    </row>
    <row r="56" spans="1:15">
      <c r="A56" s="307"/>
      <c r="B56" s="77" t="s">
        <v>128</v>
      </c>
      <c r="C56" s="71">
        <f t="shared" si="0"/>
        <v>0</v>
      </c>
      <c r="D56" s="71">
        <f t="shared" si="1"/>
        <v>0</v>
      </c>
      <c r="E56" s="149" t="str">
        <f t="shared" si="2"/>
        <v>前年数値なし</v>
      </c>
      <c r="G56" s="291"/>
      <c r="H56" s="282" t="s">
        <v>92</v>
      </c>
      <c r="I56" s="283"/>
      <c r="J56" s="282" t="s">
        <v>91</v>
      </c>
      <c r="K56" s="283"/>
      <c r="L56" s="278"/>
      <c r="M56" s="80"/>
      <c r="N56" s="80"/>
      <c r="O56" s="80"/>
    </row>
    <row r="57" spans="1:15">
      <c r="A57" s="297" t="s">
        <v>51</v>
      </c>
      <c r="B57" s="75" t="s">
        <v>129</v>
      </c>
      <c r="C57" s="67">
        <f t="shared" si="0"/>
        <v>0</v>
      </c>
      <c r="D57" s="67">
        <f t="shared" si="1"/>
        <v>0</v>
      </c>
      <c r="E57" s="149" t="str">
        <f t="shared" si="2"/>
        <v>前年数値なし</v>
      </c>
      <c r="G57" s="231">
        <v>1</v>
      </c>
      <c r="H57" s="280">
        <v>1560</v>
      </c>
      <c r="I57" s="281"/>
      <c r="J57" s="284">
        <v>1960</v>
      </c>
      <c r="K57" s="285"/>
      <c r="L57" s="81">
        <f t="shared" ref="L57:L64" si="3">H57*G57+$J$57</f>
        <v>3520</v>
      </c>
      <c r="M57" s="80"/>
      <c r="N57" s="80"/>
      <c r="O57" s="80"/>
    </row>
    <row r="58" spans="1:15">
      <c r="A58" s="298"/>
      <c r="B58" s="76" t="s">
        <v>143</v>
      </c>
      <c r="C58" s="69">
        <f>P35+P36</f>
        <v>0</v>
      </c>
      <c r="D58" s="69">
        <f>O12+O13</f>
        <v>0</v>
      </c>
      <c r="E58" s="149" t="str">
        <f t="shared" si="2"/>
        <v>前年数値なし</v>
      </c>
      <c r="G58" s="231">
        <v>2</v>
      </c>
      <c r="H58" s="280">
        <v>2870</v>
      </c>
      <c r="I58" s="281"/>
      <c r="J58" s="286"/>
      <c r="K58" s="287"/>
      <c r="L58" s="81">
        <f>H58*G58+$J$57</f>
        <v>7700</v>
      </c>
      <c r="M58" s="80"/>
      <c r="N58" s="80"/>
      <c r="O58" s="80"/>
    </row>
    <row r="59" spans="1:15">
      <c r="A59" s="298"/>
      <c r="B59" s="76" t="s">
        <v>132</v>
      </c>
      <c r="C59" s="69">
        <f>P37</f>
        <v>0</v>
      </c>
      <c r="D59" s="69">
        <f>O14</f>
        <v>0</v>
      </c>
      <c r="E59" s="149" t="str">
        <f t="shared" si="2"/>
        <v>前年数値なし</v>
      </c>
      <c r="G59" s="231">
        <v>3</v>
      </c>
      <c r="H59" s="280">
        <v>3570</v>
      </c>
      <c r="I59" s="281"/>
      <c r="J59" s="286"/>
      <c r="K59" s="287"/>
      <c r="L59" s="81">
        <f t="shared" si="3"/>
        <v>12670</v>
      </c>
      <c r="M59" s="80"/>
      <c r="N59" s="80"/>
      <c r="O59" s="80"/>
    </row>
    <row r="60" spans="1:15">
      <c r="A60" s="298"/>
      <c r="B60" s="76" t="s">
        <v>144</v>
      </c>
      <c r="C60" s="69">
        <f>P38+P39</f>
        <v>0</v>
      </c>
      <c r="D60" s="69">
        <f>O15+O16</f>
        <v>0</v>
      </c>
      <c r="E60" s="149" t="str">
        <f t="shared" si="2"/>
        <v>前年数値なし</v>
      </c>
      <c r="G60" s="231">
        <v>4</v>
      </c>
      <c r="H60" s="280">
        <v>4020</v>
      </c>
      <c r="I60" s="281"/>
      <c r="J60" s="286"/>
      <c r="K60" s="287"/>
      <c r="L60" s="81">
        <f>H60*G60+$J$57</f>
        <v>18040</v>
      </c>
      <c r="M60" s="80"/>
      <c r="N60" s="80"/>
      <c r="O60" s="80"/>
    </row>
    <row r="61" spans="1:15">
      <c r="A61" s="298"/>
      <c r="B61" s="78" t="s">
        <v>135</v>
      </c>
      <c r="C61" s="89">
        <f>P40</f>
        <v>0</v>
      </c>
      <c r="D61" s="89">
        <f t="shared" ref="D61:D68" si="4">O17</f>
        <v>0</v>
      </c>
      <c r="E61" s="149" t="str">
        <f t="shared" si="2"/>
        <v>前年数値なし</v>
      </c>
      <c r="G61" s="231">
        <v>5</v>
      </c>
      <c r="H61" s="280">
        <v>4450</v>
      </c>
      <c r="I61" s="281"/>
      <c r="J61" s="286"/>
      <c r="K61" s="287"/>
      <c r="L61" s="81">
        <f t="shared" si="3"/>
        <v>24210</v>
      </c>
      <c r="M61" s="80"/>
      <c r="N61" s="80"/>
      <c r="O61" s="80"/>
    </row>
    <row r="62" spans="1:15">
      <c r="A62" s="299"/>
      <c r="B62" s="73" t="s">
        <v>25</v>
      </c>
      <c r="C62" s="61">
        <f>P41</f>
        <v>0</v>
      </c>
      <c r="D62" s="61">
        <f t="shared" si="4"/>
        <v>0</v>
      </c>
      <c r="E62" s="149" t="str">
        <f t="shared" si="2"/>
        <v>前年数値なし</v>
      </c>
      <c r="G62" s="231">
        <v>6</v>
      </c>
      <c r="H62" s="280">
        <v>5800</v>
      </c>
      <c r="I62" s="281"/>
      <c r="J62" s="286"/>
      <c r="K62" s="287"/>
      <c r="L62" s="81">
        <f t="shared" si="3"/>
        <v>36760</v>
      </c>
      <c r="M62" s="80"/>
      <c r="N62" s="80"/>
      <c r="O62" s="80"/>
    </row>
    <row r="63" spans="1:15">
      <c r="A63" s="297" t="s">
        <v>142</v>
      </c>
      <c r="B63" s="75" t="s">
        <v>136</v>
      </c>
      <c r="C63" s="67">
        <f>P42</f>
        <v>0</v>
      </c>
      <c r="D63" s="67">
        <f t="shared" si="4"/>
        <v>0</v>
      </c>
      <c r="E63" s="149" t="str">
        <f t="shared" si="2"/>
        <v>前年数値なし</v>
      </c>
      <c r="G63" s="231">
        <v>7</v>
      </c>
      <c r="H63" s="280">
        <v>5800</v>
      </c>
      <c r="I63" s="281"/>
      <c r="J63" s="286"/>
      <c r="K63" s="287"/>
      <c r="L63" s="81">
        <f t="shared" si="3"/>
        <v>42560</v>
      </c>
      <c r="M63" s="80"/>
      <c r="N63" s="80"/>
      <c r="O63" s="80"/>
    </row>
    <row r="64" spans="1:15">
      <c r="A64" s="298"/>
      <c r="B64" s="76" t="s">
        <v>137</v>
      </c>
      <c r="C64" s="69">
        <f t="shared" ref="C64:C68" si="5">P43</f>
        <v>0</v>
      </c>
      <c r="D64" s="69">
        <f t="shared" si="4"/>
        <v>0</v>
      </c>
      <c r="E64" s="149" t="str">
        <f t="shared" si="2"/>
        <v>前年数値なし</v>
      </c>
      <c r="G64" s="231">
        <v>8</v>
      </c>
      <c r="H64" s="280">
        <v>5800</v>
      </c>
      <c r="I64" s="281"/>
      <c r="J64" s="288"/>
      <c r="K64" s="289"/>
      <c r="L64" s="81">
        <f t="shared" si="3"/>
        <v>48360</v>
      </c>
      <c r="M64" s="80"/>
      <c r="N64" s="80"/>
      <c r="O64" s="80"/>
    </row>
    <row r="65" spans="1:15">
      <c r="A65" s="298"/>
      <c r="B65" s="76" t="s">
        <v>139</v>
      </c>
      <c r="C65" s="69">
        <f t="shared" si="5"/>
        <v>0</v>
      </c>
      <c r="D65" s="69">
        <f t="shared" si="4"/>
        <v>0</v>
      </c>
      <c r="E65" s="149" t="str">
        <f t="shared" si="2"/>
        <v>前年数値なし</v>
      </c>
      <c r="G65" s="232" t="s">
        <v>157</v>
      </c>
      <c r="H65" s="80"/>
      <c r="I65" s="80"/>
      <c r="J65" s="80"/>
      <c r="K65" s="80"/>
      <c r="L65" s="80"/>
      <c r="M65" s="80"/>
      <c r="N65" s="80"/>
      <c r="O65" s="80"/>
    </row>
    <row r="66" spans="1:15">
      <c r="A66" s="298"/>
      <c r="B66" s="76" t="s">
        <v>140</v>
      </c>
      <c r="C66" s="69">
        <f t="shared" si="5"/>
        <v>0</v>
      </c>
      <c r="D66" s="69">
        <f t="shared" si="4"/>
        <v>0</v>
      </c>
      <c r="E66" s="149" t="str">
        <f t="shared" si="2"/>
        <v>前年数値なし</v>
      </c>
    </row>
    <row r="67" spans="1:15">
      <c r="A67" s="298"/>
      <c r="B67" s="78" t="s">
        <v>141</v>
      </c>
      <c r="C67" s="89">
        <f t="shared" si="5"/>
        <v>0</v>
      </c>
      <c r="D67" s="89">
        <f t="shared" si="4"/>
        <v>0</v>
      </c>
      <c r="E67" s="149" t="str">
        <f t="shared" si="2"/>
        <v>前年数値なし</v>
      </c>
    </row>
    <row r="68" spans="1:15">
      <c r="A68" s="299"/>
      <c r="B68" s="73" t="s">
        <v>25</v>
      </c>
      <c r="C68" s="61">
        <f t="shared" si="5"/>
        <v>0</v>
      </c>
      <c r="D68" s="61">
        <f t="shared" si="4"/>
        <v>0</v>
      </c>
      <c r="E68" s="149" t="str">
        <f t="shared" si="2"/>
        <v>前年数値なし</v>
      </c>
    </row>
    <row r="70" spans="1:15" ht="12.75">
      <c r="A70" s="154" t="s">
        <v>119</v>
      </c>
      <c r="B70" s="154"/>
      <c r="C70" s="155"/>
      <c r="D70" s="79"/>
      <c r="O70" s="74"/>
    </row>
    <row r="71" spans="1:15">
      <c r="A71" s="156" t="s">
        <v>63</v>
      </c>
      <c r="B71" s="157"/>
      <c r="C71" s="158" t="s">
        <v>151</v>
      </c>
      <c r="D71" s="79"/>
      <c r="O71" s="74"/>
    </row>
    <row r="72" spans="1:15">
      <c r="A72" s="159" t="s">
        <v>50</v>
      </c>
      <c r="B72" s="303">
        <f>SUM(C73:C81)</f>
        <v>3944</v>
      </c>
      <c r="C72" s="304"/>
      <c r="D72" s="79"/>
      <c r="O72" s="74"/>
    </row>
    <row r="73" spans="1:15">
      <c r="A73" s="292" t="s">
        <v>149</v>
      </c>
      <c r="B73" s="152" t="s">
        <v>65</v>
      </c>
      <c r="C73" s="153">
        <v>1820</v>
      </c>
      <c r="D73" s="79"/>
      <c r="E73" s="59" t="s">
        <v>111</v>
      </c>
      <c r="O73" s="98" t="s">
        <v>96</v>
      </c>
    </row>
    <row r="74" spans="1:15">
      <c r="A74" s="293"/>
      <c r="B74" s="152" t="s">
        <v>64</v>
      </c>
      <c r="C74" s="153">
        <v>420</v>
      </c>
      <c r="D74" s="79"/>
      <c r="E74" s="108" t="s">
        <v>100</v>
      </c>
      <c r="F74" s="279">
        <v>1</v>
      </c>
      <c r="G74" s="59" t="s">
        <v>99</v>
      </c>
      <c r="H74" s="59" t="s">
        <v>103</v>
      </c>
      <c r="I74" s="59" t="s">
        <v>108</v>
      </c>
      <c r="L74" s="59" t="s">
        <v>110</v>
      </c>
      <c r="O74" s="99">
        <v>1</v>
      </c>
    </row>
    <row r="75" spans="1:15">
      <c r="A75" s="293"/>
      <c r="B75" s="152" t="s">
        <v>42</v>
      </c>
      <c r="C75" s="153">
        <v>160</v>
      </c>
      <c r="D75" s="79"/>
      <c r="E75" s="108" t="s">
        <v>101</v>
      </c>
      <c r="F75" s="279"/>
      <c r="G75" s="59" t="s">
        <v>102</v>
      </c>
      <c r="H75" s="59" t="s">
        <v>104</v>
      </c>
      <c r="I75" s="59" t="s">
        <v>109</v>
      </c>
      <c r="O75" s="99">
        <v>2</v>
      </c>
    </row>
    <row r="76" spans="1:15">
      <c r="A76" s="293"/>
      <c r="B76" s="152" t="s">
        <v>58</v>
      </c>
      <c r="C76" s="153">
        <v>350</v>
      </c>
      <c r="O76" s="99">
        <v>3</v>
      </c>
    </row>
    <row r="77" spans="1:15">
      <c r="A77" s="293"/>
      <c r="B77" s="152" t="s">
        <v>23</v>
      </c>
      <c r="C77" s="153">
        <v>930</v>
      </c>
      <c r="O77" s="99">
        <v>4</v>
      </c>
    </row>
    <row r="78" spans="1:15">
      <c r="A78" s="293"/>
      <c r="B78" s="152" t="s">
        <v>57</v>
      </c>
      <c r="C78" s="153">
        <v>50</v>
      </c>
      <c r="N78" s="79"/>
      <c r="O78" s="99">
        <v>5</v>
      </c>
    </row>
    <row r="79" spans="1:15">
      <c r="A79" s="294" t="s">
        <v>150</v>
      </c>
      <c r="B79" s="152" t="s">
        <v>66</v>
      </c>
      <c r="C79" s="153">
        <v>1</v>
      </c>
      <c r="N79" s="79"/>
      <c r="O79" s="99">
        <v>6</v>
      </c>
    </row>
    <row r="80" spans="1:15">
      <c r="A80" s="295"/>
      <c r="B80" s="152" t="s">
        <v>67</v>
      </c>
      <c r="C80" s="153">
        <v>149</v>
      </c>
      <c r="N80" s="79"/>
      <c r="O80" s="99">
        <v>7</v>
      </c>
    </row>
    <row r="81" spans="1:15">
      <c r="A81" s="296"/>
      <c r="B81" s="152" t="s">
        <v>56</v>
      </c>
      <c r="C81" s="153">
        <v>64</v>
      </c>
      <c r="N81" s="79"/>
      <c r="O81" s="99">
        <v>8</v>
      </c>
    </row>
    <row r="82" spans="1:15">
      <c r="A82" s="150"/>
      <c r="B82" s="151"/>
      <c r="C82" s="160">
        <f>SUM(C73:C78)</f>
        <v>3730</v>
      </c>
      <c r="D82" s="107" t="s">
        <v>98</v>
      </c>
      <c r="N82" s="79"/>
      <c r="O82" s="99">
        <v>9</v>
      </c>
    </row>
    <row r="83" spans="1:15">
      <c r="B83" s="80"/>
      <c r="C83" s="80"/>
      <c r="D83" s="79"/>
      <c r="O83" s="99">
        <v>10</v>
      </c>
    </row>
    <row r="84" spans="1:15">
      <c r="A84" s="80"/>
      <c r="B84" s="80"/>
      <c r="C84" s="80"/>
      <c r="D84" s="80"/>
      <c r="O84" s="99">
        <v>11</v>
      </c>
    </row>
    <row r="85" spans="1:15">
      <c r="A85" s="290" t="s">
        <v>86</v>
      </c>
      <c r="B85" s="79" t="s">
        <v>43</v>
      </c>
      <c r="C85" s="81">
        <v>73297</v>
      </c>
      <c r="D85" s="80" t="s">
        <v>152</v>
      </c>
      <c r="N85" s="79"/>
      <c r="O85" s="99">
        <v>12</v>
      </c>
    </row>
    <row r="86" spans="1:15">
      <c r="A86" s="290"/>
      <c r="B86" s="79" t="s">
        <v>44</v>
      </c>
      <c r="C86" s="82">
        <v>36093</v>
      </c>
    </row>
    <row r="87" spans="1:15">
      <c r="A87" s="290"/>
      <c r="B87" s="79" t="s">
        <v>88</v>
      </c>
      <c r="C87" s="100">
        <f>C85/C86</f>
        <v>2.0307815919984487</v>
      </c>
    </row>
  </sheetData>
  <mergeCells count="36">
    <mergeCell ref="C2:N2"/>
    <mergeCell ref="C25:N25"/>
    <mergeCell ref="B72:C72"/>
    <mergeCell ref="O2:P2"/>
    <mergeCell ref="A49:B49"/>
    <mergeCell ref="A50:A56"/>
    <mergeCell ref="A57:A62"/>
    <mergeCell ref="A19:A24"/>
    <mergeCell ref="A11:A18"/>
    <mergeCell ref="A4:A10"/>
    <mergeCell ref="A2:B3"/>
    <mergeCell ref="A42:A47"/>
    <mergeCell ref="A34:A41"/>
    <mergeCell ref="A27:A33"/>
    <mergeCell ref="A25:B26"/>
    <mergeCell ref="O25:P25"/>
    <mergeCell ref="A85:A87"/>
    <mergeCell ref="G55:G56"/>
    <mergeCell ref="A73:A78"/>
    <mergeCell ref="A79:A81"/>
    <mergeCell ref="H55:I55"/>
    <mergeCell ref="H56:I56"/>
    <mergeCell ref="H57:I57"/>
    <mergeCell ref="H58:I58"/>
    <mergeCell ref="H59:I59"/>
    <mergeCell ref="H60:I60"/>
    <mergeCell ref="H61:I61"/>
    <mergeCell ref="H62:I62"/>
    <mergeCell ref="A63:A68"/>
    <mergeCell ref="L55:L56"/>
    <mergeCell ref="F74:F75"/>
    <mergeCell ref="H63:I63"/>
    <mergeCell ref="H64:I64"/>
    <mergeCell ref="J55:K55"/>
    <mergeCell ref="J56:K56"/>
    <mergeCell ref="J57:K64"/>
  </mergeCells>
  <phoneticPr fontId="1"/>
  <pageMargins left="0.70866141732283472" right="0.70866141732283472" top="0.74803149606299213" bottom="0.7480314960629921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説明書</vt:lpstr>
      <vt:lpstr>入力シート</vt:lpstr>
      <vt:lpstr>エコ診断（1年分）</vt:lpstr>
      <vt:lpstr>データシート</vt:lpstr>
      <vt:lpstr>'エコ診断（1年分）'!Print_Area</vt:lpstr>
      <vt:lpstr>説明書!Print_Area</vt:lpstr>
      <vt:lpstr>入力シート!Print_Area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0879</dc:creator>
  <cp:lastModifiedBy>橋本 真理子</cp:lastModifiedBy>
  <cp:lastPrinted>2020-01-14T00:45:48Z</cp:lastPrinted>
  <dcterms:created xsi:type="dcterms:W3CDTF">2014-05-19T04:23:20Z</dcterms:created>
  <dcterms:modified xsi:type="dcterms:W3CDTF">2024-02-15T07:06:24Z</dcterms:modified>
</cp:coreProperties>
</file>